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5195" windowHeight="7935" activeTab="0"/>
  </bookViews>
  <sheets>
    <sheet name="PL" sheetId="1" r:id="rId1"/>
    <sheet name="BS" sheetId="2" r:id="rId2"/>
    <sheet name="equity" sheetId="3" r:id="rId3"/>
    <sheet name="cash Flow" sheetId="4" r:id="rId4"/>
    <sheet name="note" sheetId="5" r:id="rId5"/>
  </sheets>
  <definedNames>
    <definedName name="_xlnm.Print_Area" localSheetId="4">'note'!$A$1:$J$340</definedName>
    <definedName name="_xlnm.Print_Titles" localSheetId="4">'note'!$1:$9</definedName>
  </definedNames>
  <calcPr fullCalcOnLoad="1"/>
</workbook>
</file>

<file path=xl/sharedStrings.xml><?xml version="1.0" encoding="utf-8"?>
<sst xmlns="http://schemas.openxmlformats.org/spreadsheetml/2006/main" count="518" uniqueCount="324">
  <si>
    <t>JADI IMAGING HOLDINGS BERHAD (526319 - P)</t>
  </si>
  <si>
    <t>CONDENSED CONSOLIDATED INCOME STATEMENT</t>
  </si>
  <si>
    <t>(The figures have not been audited)</t>
  </si>
  <si>
    <t>INDIVIDUAL QUARTER</t>
  </si>
  <si>
    <t>CUMULATIVE QUARTER</t>
  </si>
  <si>
    <t>Preceding</t>
  </si>
  <si>
    <t>Current</t>
  </si>
  <si>
    <t>Year</t>
  </si>
  <si>
    <t>Corresponding</t>
  </si>
  <si>
    <t>Quarter</t>
  </si>
  <si>
    <t>To date</t>
  </si>
  <si>
    <t>Period</t>
  </si>
  <si>
    <t>Note</t>
  </si>
  <si>
    <t>RM'000</t>
  </si>
  <si>
    <t>Revenue</t>
  </si>
  <si>
    <t>N/A</t>
  </si>
  <si>
    <t>Cost of sales</t>
  </si>
  <si>
    <t>Gross profit</t>
  </si>
  <si>
    <t>Selling and distribution expenses</t>
  </si>
  <si>
    <t>Administrative expenses</t>
  </si>
  <si>
    <t>Finance costs</t>
  </si>
  <si>
    <t>Profit before taxation</t>
  </si>
  <si>
    <t>B5</t>
  </si>
  <si>
    <t>Profit after taxation</t>
  </si>
  <si>
    <t>Earnings per share (sen):</t>
  </si>
  <si>
    <t>Basic</t>
  </si>
  <si>
    <t>B12</t>
  </si>
  <si>
    <t>Diluted</t>
  </si>
  <si>
    <t>Note:</t>
  </si>
  <si>
    <t>CONDENSED CONSOLIDATED BALANCE SHEET</t>
  </si>
  <si>
    <t>Current year</t>
  </si>
  <si>
    <t>Audited</t>
  </si>
  <si>
    <t>NON-CURRENT ASSETS</t>
  </si>
  <si>
    <t>Property, plant and equipment</t>
  </si>
  <si>
    <t>Investment property</t>
  </si>
  <si>
    <t>CURRENT ASSETS</t>
  </si>
  <si>
    <t>Inventories</t>
  </si>
  <si>
    <t>Trade receivables</t>
  </si>
  <si>
    <t>Other receivables, prepayments and deposits</t>
  </si>
  <si>
    <t>Cash and bank balances</t>
  </si>
  <si>
    <t>CURRENT LIABILITIES</t>
  </si>
  <si>
    <t>Trade payables</t>
  </si>
  <si>
    <t>Other payables and accruals</t>
  </si>
  <si>
    <t>Hire purchase payables</t>
  </si>
  <si>
    <t>Short term borrowings</t>
  </si>
  <si>
    <t>Amount due to directors</t>
  </si>
  <si>
    <t>Share capital</t>
  </si>
  <si>
    <t>Revaluation reserve</t>
  </si>
  <si>
    <t>Foreign exchange reserve</t>
  </si>
  <si>
    <t>Retained profits</t>
  </si>
  <si>
    <t>NON-CURRENT LIABILITIES</t>
  </si>
  <si>
    <t>Deferred tax liabilities</t>
  </si>
  <si>
    <t>CONDENSED CONSOLIDATED STATEMENT OF CHANGES IN EQUITY</t>
  </si>
  <si>
    <t xml:space="preserve"> </t>
  </si>
  <si>
    <t>Foreign</t>
  </si>
  <si>
    <t>Share</t>
  </si>
  <si>
    <t>Revaluation</t>
  </si>
  <si>
    <t>Total</t>
  </si>
  <si>
    <t>CONDENSED CONSOLIDATED CASHFLOW STATEMENT</t>
  </si>
  <si>
    <t>CASHFLOWS FROM OPERATING ACTIVITIES</t>
  </si>
  <si>
    <t>Adjustments for:</t>
  </si>
  <si>
    <t>Depreciation</t>
  </si>
  <si>
    <t>Interest expense</t>
  </si>
  <si>
    <t>Interest income</t>
  </si>
  <si>
    <t>Operating profit before working capital changes</t>
  </si>
  <si>
    <t>Receivables</t>
  </si>
  <si>
    <t>Payables</t>
  </si>
  <si>
    <t>Interest paid</t>
  </si>
  <si>
    <t>Tax paid</t>
  </si>
  <si>
    <t>Interest received</t>
  </si>
  <si>
    <t>Purchase of property, plant and equipment</t>
  </si>
  <si>
    <t>Net cash used in investing activities</t>
  </si>
  <si>
    <t>Repayment of term loan</t>
  </si>
  <si>
    <t>Repayment of hire purchase</t>
  </si>
  <si>
    <t>EFFECTS OF CHANGES IN FOREIGN EXCHANGE</t>
  </si>
  <si>
    <t xml:space="preserve">CASH AND CASH EQUIVALENTS AT BEGINNING </t>
  </si>
  <si>
    <t>OF THE QUARTER</t>
  </si>
  <si>
    <t xml:space="preserve">CASH AND CASH EQUIVALENTS AT END </t>
  </si>
  <si>
    <t>A15</t>
  </si>
  <si>
    <t>QUARTERLY REPORT ON CONSOLIDATED RESULTS</t>
  </si>
  <si>
    <t>A</t>
  </si>
  <si>
    <t xml:space="preserve"> NOTES TO THE INTERIM FINANCIAL REPORT</t>
  </si>
  <si>
    <t>A1</t>
  </si>
  <si>
    <t>Basis of preparation</t>
  </si>
  <si>
    <t xml:space="preserve"> NOTES TO THE INTERIM FINANCIAL REPORT (Cont'd)</t>
  </si>
  <si>
    <t>A2</t>
  </si>
  <si>
    <t>Audit report of preceding annual financial statements</t>
  </si>
  <si>
    <t>A3</t>
  </si>
  <si>
    <t>Seasonal or cyclical factors</t>
  </si>
  <si>
    <t>A4</t>
  </si>
  <si>
    <t>Unusual items affecting assets, liabilities, equity, net income or cash flows</t>
  </si>
  <si>
    <t>There were no unusual items affecting assets, liabilities, equity, net income or cash flows of the Group for the current quarter under review.</t>
  </si>
  <si>
    <t>A5</t>
  </si>
  <si>
    <t>Material changes in estimates</t>
  </si>
  <si>
    <t>A6</t>
  </si>
  <si>
    <t>Debt and equity securities</t>
  </si>
  <si>
    <t>A7</t>
  </si>
  <si>
    <t>Dividend paid</t>
  </si>
  <si>
    <t>A8</t>
  </si>
  <si>
    <t>Segmental information</t>
  </si>
  <si>
    <t>A9</t>
  </si>
  <si>
    <t>Valuation of property, plant and equipment</t>
  </si>
  <si>
    <t>A10</t>
  </si>
  <si>
    <t xml:space="preserve">Material events subsequent to the end of the quarter </t>
  </si>
  <si>
    <t>A11</t>
  </si>
  <si>
    <t>Changes in the composition of the Group</t>
  </si>
  <si>
    <t>A12</t>
  </si>
  <si>
    <t>A13</t>
  </si>
  <si>
    <t>Capital commitments</t>
  </si>
  <si>
    <t>to-date</t>
  </si>
  <si>
    <t>A14</t>
  </si>
  <si>
    <t>Significant related party transactions</t>
  </si>
  <si>
    <t>Cash and cash equivalents</t>
  </si>
  <si>
    <t>B</t>
  </si>
  <si>
    <t>ADDITIONAL INFORMATION REQUIRED BY THE BURSA MALAYSIA SECURITIES BERHAD'S LISTING REQUIREMENTS</t>
  </si>
  <si>
    <t>B1</t>
  </si>
  <si>
    <t>Review of performance</t>
  </si>
  <si>
    <t>B2</t>
  </si>
  <si>
    <t>Variation of results against preceding quarter</t>
  </si>
  <si>
    <t>B3</t>
  </si>
  <si>
    <t>Prospects</t>
  </si>
  <si>
    <t>B4</t>
  </si>
  <si>
    <t>Income tax</t>
  </si>
  <si>
    <t>ADDITIONAL INFORMATION REQUIRED BY THE BURSA MALAYSIA SECURITIES BERHAD'S LISTING REQUIREMENTS (Cont'd)</t>
  </si>
  <si>
    <t>B6</t>
  </si>
  <si>
    <t>B7</t>
  </si>
  <si>
    <t>Quoted securities</t>
  </si>
  <si>
    <t>There were no acquisitions or disposals of quoted securities during the current quarter under review.</t>
  </si>
  <si>
    <t>B8</t>
  </si>
  <si>
    <t>Group's borrowings and debt securities</t>
  </si>
  <si>
    <t>Interest bearing borrowings:</t>
  </si>
  <si>
    <t>Hire purchase</t>
  </si>
  <si>
    <t>Long term borrowings</t>
  </si>
  <si>
    <t>B9</t>
  </si>
  <si>
    <t>Off balance sheet financial instruments</t>
  </si>
  <si>
    <t>There were no financial instruments with off balance sheet risk applicable to the Group as at the date of this announcement.</t>
  </si>
  <si>
    <t>B10</t>
  </si>
  <si>
    <t>Material litigation</t>
  </si>
  <si>
    <t>Neither the Company nor its subsidiary companies is engaged in any litigation or arbitration, either as plaintiff or defendant, which has a material effect on the financial position of the Company or its subsidiary companies and the Board does not know of any proceedings pending or threatened, or of any fact likely to give rise to any proceedings, which might materially and adversely affect the position or business of the Company or its subsidiary companies.</t>
  </si>
  <si>
    <t>B11</t>
  </si>
  <si>
    <t>Dividends</t>
  </si>
  <si>
    <t>Earnings per share</t>
  </si>
  <si>
    <t>Basic earnings per share (sen)</t>
  </si>
  <si>
    <t>B13</t>
  </si>
  <si>
    <t>Status of corporate proposals</t>
  </si>
  <si>
    <t>B14</t>
  </si>
  <si>
    <t>Authorisation for issue</t>
  </si>
  <si>
    <t>Jadi Imaging Holdings Berhad</t>
  </si>
  <si>
    <t>Share premium</t>
  </si>
  <si>
    <t xml:space="preserve"> quarter</t>
  </si>
  <si>
    <t>Current quarter</t>
  </si>
  <si>
    <t xml:space="preserve">Current </t>
  </si>
  <si>
    <t>Year To date</t>
  </si>
  <si>
    <t>to date</t>
  </si>
  <si>
    <t>Cash generated from operations</t>
  </si>
  <si>
    <t>Net cash generated from operating activities</t>
  </si>
  <si>
    <t>TOTAL ASSETS</t>
  </si>
  <si>
    <t>ASSETS</t>
  </si>
  <si>
    <t>EQUITY AND LIABILITIES</t>
  </si>
  <si>
    <t>Share option reserve</t>
  </si>
  <si>
    <t>TOTAL LIABILITIES</t>
  </si>
  <si>
    <t>TOTAL EQUITY AND LIABILITIES</t>
  </si>
  <si>
    <t>capital</t>
  </si>
  <si>
    <t>premium</t>
  </si>
  <si>
    <t>reserve</t>
  </si>
  <si>
    <t xml:space="preserve">Share </t>
  </si>
  <si>
    <t>exchange</t>
  </si>
  <si>
    <t>Share option</t>
  </si>
  <si>
    <t xml:space="preserve">The interim financial statements are unaudited and have been prepared in accordance with the reporting requirements outlined in the Financial Reporting Standards ("FRS") No. 134: Interim Financial Reporting issued by the Malaysian Accounting Standards Board ("MASB"), and Paragraph 9.22 of the Listing Requirements of Bursa Malaysia Securities Berhad. </t>
  </si>
  <si>
    <t>No profit forecast or profit guarantee has been issued by the Group.</t>
  </si>
  <si>
    <t>Profit forecast and profit guarantee</t>
  </si>
  <si>
    <t>Prepaid land lease payments</t>
  </si>
  <si>
    <t>ESOS exercised</t>
  </si>
  <si>
    <t>Exchange translation differences</t>
  </si>
  <si>
    <t>The were no pending corporate proposals.</t>
  </si>
  <si>
    <t>The interim financial statements were authorised for issue by the Board of Directors in accordance with a resolution of the directors.</t>
  </si>
  <si>
    <t>31 Dec 2008</t>
  </si>
  <si>
    <t>Tax recoverable</t>
  </si>
  <si>
    <t>Term Loan</t>
  </si>
  <si>
    <t>Revolving credit</t>
  </si>
  <si>
    <t xml:space="preserve">  deconsolidation of a subsidiary </t>
  </si>
  <si>
    <t>Net income recognised directly in equity</t>
  </si>
  <si>
    <t>Total income recognised for the year</t>
  </si>
  <si>
    <t>At 1 January 2009 (audited)</t>
  </si>
  <si>
    <t xml:space="preserve">At 31 December 2008 </t>
  </si>
  <si>
    <t xml:space="preserve">At 1 January 2008 </t>
  </si>
  <si>
    <t>12 months ended 31 December 2008 (audited)</t>
  </si>
  <si>
    <t>Derivative financial instruments</t>
  </si>
  <si>
    <t>Others</t>
  </si>
  <si>
    <t>The unaudited condensed consolidated income statement should be read in conjunction with the Notes to the Interim Financial Report and the Group's audited financial statements for the financial year ended 31 December 2008.</t>
  </si>
  <si>
    <t>The unaudited condensed consolidated balance sheet should be read in conjunction with the Notes to the Interim Financial Report and the Group's audited financial statements for the financial year ended 31 December 2008.</t>
  </si>
  <si>
    <t>The unaudited condensed consolidated statement of changes in equity should be read in conjunction with the Notes to the Interim Financial Report and the Group's audited financial statements for the financial year ended 31 December 2008.</t>
  </si>
  <si>
    <t>Tax refund</t>
  </si>
  <si>
    <t>The interim financial statements should be read in conjunction with the Group's audited financial statements for the financial year ended 31 December 2008. These explanatory notes attached to the interim financial statements provide an explanation of events and transactions that are significant to an understanding of the changes in the financial position and performance of the Group since the financial year ended 31 December 2008.</t>
  </si>
  <si>
    <t xml:space="preserve">The interim financial statements have been prepared in accordance with the same accounting policies adopted in the 2008 annual financial statements. </t>
  </si>
  <si>
    <t>The Group's operations are not materially affected by seasonal or cyclical changes during the current quarter under review.</t>
  </si>
  <si>
    <t>Segment results</t>
  </si>
  <si>
    <t>There was no valuation of the property, plant and equipment in the current quarter under review.  The valuation of property, plant and equipment have been brought forward without amendments from the financial statements for the financial year ended 31 December 2008.</t>
  </si>
  <si>
    <t>Revenue from external customers</t>
  </si>
  <si>
    <t>Manufacturing</t>
  </si>
  <si>
    <t>Elimination</t>
  </si>
  <si>
    <t>Investment Holding</t>
  </si>
  <si>
    <t>Group</t>
  </si>
  <si>
    <t>Results</t>
  </si>
  <si>
    <t>Deferred tax expense</t>
  </si>
  <si>
    <t xml:space="preserve"> Current year</t>
  </si>
  <si>
    <t>Provision for taxation</t>
  </si>
  <si>
    <t>Other income</t>
  </si>
  <si>
    <t>Other expenses</t>
  </si>
  <si>
    <t>Income tax expense</t>
  </si>
  <si>
    <t>Attributable to:</t>
  </si>
  <si>
    <t>Equity holders of the Company</t>
  </si>
  <si>
    <t>&lt;-Distributable-&gt;</t>
  </si>
  <si>
    <t>CASHFLOWS FOR INVESTING ACTIVITIES</t>
  </si>
  <si>
    <t>There were no changes in estimates of amounts reported in prior interim period or financial year which have a material effect in the current quarter under review.</t>
  </si>
  <si>
    <t>There were no material events subsequent to the end of this quarter that have not been reflected in the financial statements for the current quarter under review.</t>
  </si>
  <si>
    <t>There was no significant related party transaction for the current quarter under review.</t>
  </si>
  <si>
    <t>Fixed deposits with a licensed bank</t>
  </si>
  <si>
    <t xml:space="preserve"> Under provision in prior years</t>
  </si>
  <si>
    <t>Profit/(Loss) on sale of unquoted investments and/or properties</t>
  </si>
  <si>
    <t>There were no sale of unquoted investments and/or properties during the current quarter under review.</t>
  </si>
  <si>
    <t>Secured:</t>
  </si>
  <si>
    <t>The Board of Directors do not recommend the payment of any dividend for the current quarter under review.</t>
  </si>
  <si>
    <t>(a) Basic earnings per share</t>
  </si>
  <si>
    <t>Profit attributable to ordinary equity holders of the Company (RM'000)</t>
  </si>
  <si>
    <t>Weighted average number of ordinary shares in issue ('000)</t>
  </si>
  <si>
    <t>Changes in contingent liabilities or contingent assets</t>
  </si>
  <si>
    <t>Malaysia</t>
  </si>
  <si>
    <t>China</t>
  </si>
  <si>
    <t>USA</t>
  </si>
  <si>
    <t>The preceding year annual audited financial statements for the financial year ended 31 December 2008 were not subjected to any audit qualification.</t>
  </si>
  <si>
    <t>Short term investment</t>
  </si>
  <si>
    <t>AND CASH EQUIVALENTS</t>
  </si>
  <si>
    <t xml:space="preserve">NET INCREASE/(DECREASE) IN CASH </t>
  </si>
  <si>
    <t>EQUITY</t>
  </si>
  <si>
    <t>TOTAL EQUITY</t>
  </si>
  <si>
    <t>Net assets per ordinary share (RM)</t>
  </si>
  <si>
    <t>Other investment</t>
  </si>
  <si>
    <t>Treasury shares</t>
  </si>
  <si>
    <t>shares</t>
  </si>
  <si>
    <t>&lt;------------------------------------------------Non-distributable------------------------------------------&gt;</t>
  </si>
  <si>
    <t>Share buy back</t>
  </si>
  <si>
    <t>CASHFLOWS FOR FINANCING ACTIVITIES</t>
  </si>
  <si>
    <t>There were no changes in the composition of the Group during the current quarter under review except for the following:</t>
  </si>
  <si>
    <t>Segmental information (Cont'd)</t>
  </si>
  <si>
    <t>(i)</t>
  </si>
  <si>
    <t>Treasury</t>
  </si>
  <si>
    <t xml:space="preserve">Foreign exchange reserve realised from </t>
  </si>
  <si>
    <t>Transfer from deferred taxation</t>
  </si>
  <si>
    <t>Net cash used in financing activities</t>
  </si>
  <si>
    <t>FRS 123 Borrowing Costs</t>
  </si>
  <si>
    <t>The possible impacts of FRS 123 on the financial statements upon its initial application are not disclosed as the existing accounting policies of the Group are consistent with the requirements under this new standard.</t>
  </si>
  <si>
    <t>FRS issued and effective for financial periods beginning on or after 1 January 2010 :</t>
  </si>
  <si>
    <t>(ii)</t>
  </si>
  <si>
    <t>The above amendments are not relevant to the Group's operations.</t>
  </si>
  <si>
    <t>Except for the above, there were no other issuance, cancellation, repurchases, resales and repayments of debts and equity securities during the period under review.</t>
  </si>
  <si>
    <t>(b) Diluted earnings per share</t>
  </si>
  <si>
    <t>Amendments issued and effective for financial periods on or after 1 January 2010:</t>
  </si>
  <si>
    <t xml:space="preserve">Proceeds from issuance of shares </t>
  </si>
  <si>
    <t>*</t>
  </si>
  <si>
    <t>30 Sept 2009</t>
  </si>
  <si>
    <t>30 Sept 2008</t>
  </si>
  <si>
    <t>For The Third Quarter Ended 30 September 2009</t>
  </si>
  <si>
    <t>9 months ended 30 September 2009</t>
  </si>
  <si>
    <t>At 30 September 2009</t>
  </si>
  <si>
    <t>Repayment of revolving credit</t>
  </si>
  <si>
    <t>During the current quarter under review, the Company purchased 55,000 of its issued share capital from the open market.  The average price paid for the shares purchased was RM0.125 per share which was financed by internally generated funds.  The shares purchased are being held as treasury shares and treated in accordance with the requirement of Section 67A of the Companies Act 1965.</t>
  </si>
  <si>
    <t>(a) The shareholders of the Company, by way of a special resolution passed in the Annual General Meeting held on 20 May 2009, approved the Company's plan to purchase its own ordinary shares.</t>
  </si>
  <si>
    <t>(b) During the current quarter under review, the Company issued 200,000 new ordinary shares pursuant to the Company's Share Option Scheme.</t>
  </si>
  <si>
    <t>Current quarter 30 September 2009</t>
  </si>
  <si>
    <t>Current year to date 30 September 2009</t>
  </si>
  <si>
    <t>The Directors are of the opinion that there were no changes in contingent liabilities or contingent assets since the last annual balance sheet date which, upon crystallisation would have a material impact on the financial position and business of the Group as at  5 November 2009  (the latest practicable date which is not earlier than 7 days from the date of issue of this financial results).</t>
  </si>
  <si>
    <t>The deferred tax liabilities arose from realisation of unrealised foreign exchanges losses as at 31 December 2008. The effective tax rate for the current quarter is lower than the statutory tax rate principally due to the tax savings arising from the tax allowances available.</t>
  </si>
  <si>
    <t>There were no dividends declared during the current quarter under review.</t>
  </si>
  <si>
    <t>As at 30 September 2009, the Group does not have any foreign currency denominated borrowings.</t>
  </si>
  <si>
    <t>12 November 2009</t>
  </si>
  <si>
    <t>Diluted earnings per share (sen)</t>
  </si>
  <si>
    <t xml:space="preserve">The Group had on 27 August 2009, incorporated a 50% owned subsidiary company, namely International Cartridge Supplies Sdn Bhd ("ICSB").  Subsequently on 8 September 2009, the Group purchased one ordinary share of RM1.00 each of ICSB, representing the remaining 50% equity interest in ICSB for total cash consideration of RM1.00.  With this acquisition, ICSB is now a wholly-owned subsidiary in the Group. </t>
  </si>
  <si>
    <t>Capital expenditure of the Group approved by the Directors but not provided for in the condensed financial statements are as follows:</t>
  </si>
  <si>
    <t>Approved and contracted for:</t>
  </si>
  <si>
    <t>Construction of factory</t>
  </si>
  <si>
    <t>For the current quarter ended 30 September 2009, the Group recorded a revenue of RM23.36 million against RM16.06 million in the corresponding quarter ended 30 September 2008, an increase of RM7.30 million or 45.5% due to increase in sales volume of both black and colour toner.</t>
  </si>
  <si>
    <t>The Group recorded a revenue of RM23.36 million for the current quarter under review against RM21.43 in the preceding quarter ended 30 June 2009, an increase of RM1.93 million or 9.0%. The increase was mainly contributed from higher sales volume of both black and colour toner.</t>
  </si>
  <si>
    <t>Profit before tax increased by RM1.46 million or 54.7% to RM4.13 million as compared to RM2.67 million in the preceding quarter, which is relatively higher than the increase in revenue of 9% as the Group achieved higher productivity for the current quarter under review.</t>
  </si>
  <si>
    <t>This is prepared based on the consolidated results of the Group for the financial period ended 30 September 2009 and is to be read in conjunction with the Notes to the Interim Financial Report and the Group's audited financial statements for the financial year ended 31 December 2008.</t>
  </si>
  <si>
    <t>Net assets per share as at 30 September 2009 is arrived at based on the Group's Net Assets of RM89.25 million over the number of ordinary shares in issue (excluding treasury shares) of 604,151,599 shares of RM0.10 each.  Net Assets per share as at 31 December 2008 was arrived at based on the Group's Net Assets of RM83.39 million over the number of ordinary shares in issue of 604,056,599 shares of RM0.10 each.</t>
  </si>
  <si>
    <t xml:space="preserve">As at 30 September 2009, the Group had total borrowings of approximately RM12.4 million, details of which are set out below: </t>
  </si>
  <si>
    <t>Profit before taxation for the Group increased by RM0.67 million or 19.4% to RM4.13 million as compared to RM3.46 million for the corresponding quarter ended 30 September 2008 on back of higher sales volume.  Although revenue increased by approximately 45.5%, profit before taxation only increased by 19.4% due to lower average selling price as compared to quarter ended 30 September 2008.  In addition, the results were also affected by  loss of US operation of RM0.162  million and foreign exchange loss of RM0.525 due to weakening of US Dollar and strengthening of Japanese Yen towards end of the quarter under review.</t>
  </si>
  <si>
    <t>Dividend</t>
  </si>
  <si>
    <t>Share options granted under ESOS</t>
  </si>
  <si>
    <t>Share options forfeited under ESOS</t>
  </si>
  <si>
    <t>Unrealised loss on foreign exchange</t>
  </si>
  <si>
    <t>The Group has not adopted the following FRSs, IC Interpretations and amendments that have been issued as at the date of authorisation of these interim financial statements.  The FRSs are not yet effective for the Group:</t>
  </si>
  <si>
    <t>FRS 4 Insurance Contracts</t>
  </si>
  <si>
    <t>FRS 4 is not relevant to the Group's operations.</t>
  </si>
  <si>
    <t>(iii)</t>
  </si>
  <si>
    <t>FRS issued and effective for financial periods beginning on or after 1 July 2009 :</t>
  </si>
  <si>
    <t>FRS 8 Operating Segments</t>
  </si>
  <si>
    <t>IC Interpretation 9     Reassessment of Embedded Derivatives</t>
  </si>
  <si>
    <t>IC Interpretation 10   Interim Financial Reporting and Impairment</t>
  </si>
  <si>
    <t>IC Interpretation 11   FRS 2: Group and Treasury Share Transactions</t>
  </si>
  <si>
    <t>IC Interpretation 13   Customer Loyalty Programmes</t>
  </si>
  <si>
    <t>IC Interpretation 14   FRS 119: The Limit on a Defined Benefit Asset, Minimum Funding Requirements and their Interaction</t>
  </si>
  <si>
    <t>Issued ordinary shares at 1 July 2009 / 1 January 2009 ('000)</t>
  </si>
  <si>
    <t>Effect of share buy-back ('000)</t>
  </si>
  <si>
    <t>Effect of employee share option scheme ('000)</t>
  </si>
  <si>
    <t>Employee share option scheme ('000)</t>
  </si>
  <si>
    <t>IC Interpretations issued and effective for financial periods beginning on or after 1 January 2010:</t>
  </si>
  <si>
    <t>The above IC Interpretations are not relevant to the Group except for IC Interpretation 10.</t>
  </si>
  <si>
    <t>The Group saw improvement in sales and production since the second quarter. With the Group's continuous effort to increase sales and enhance productivity coupled with some signs of recovery of the global economy, the Directors are optimistic with the performance of the Group for the final quarter of year 2009.</t>
  </si>
  <si>
    <t>(iv)</t>
  </si>
  <si>
    <t>Repayment to directors</t>
  </si>
  <si>
    <t>Of the total 604,256,599 issued and fully paid up ordinary shares as at 30 September 2009, 105,000 ordinary shares are held as treasury shares by the Company.</t>
  </si>
  <si>
    <t>*Not applicable as the assumed conversion from the exercise of the share options under the Employees' Share Option Scheme would be anti-dilutive</t>
  </si>
  <si>
    <r>
      <t>FRS 8 replaces FRS 114</t>
    </r>
    <r>
      <rPr>
        <vertAlign val="subscript"/>
        <sz val="10"/>
        <rFont val="Times New Roman"/>
        <family val="1"/>
      </rPr>
      <t>2004</t>
    </r>
    <r>
      <rPr>
        <sz val="10"/>
        <rFont val="Times New Roman"/>
        <family val="1"/>
      </rPr>
      <t xml:space="preserve"> Segment Reporting and requires a "management approach", under which segment information is presented on the same basis as that used for internal reporting purposes.  The adoption of this Standard only impacts the form and content of disclosures presented in the financial statements of the Group.  This FRS is expected to have no material impact on the financial statements of the Group upon its initial recognition.</t>
    </r>
  </si>
  <si>
    <t>Total (expense) / income recognised for the period</t>
  </si>
  <si>
    <t xml:space="preserve">Profit after taxation </t>
  </si>
  <si>
    <t>Net (expense) / income recognised directly in equity</t>
  </si>
  <si>
    <t>IC Interpretation 10 prohibits the impairment losses recognised in an interim period on goodwill, investments in equity instruments and financial assets carried at cost to be reversed at a subsequent balance sheet date.  This interpretation is expected to have no material impact on the financial statements of the Group upon its initial application.</t>
  </si>
  <si>
    <t xml:space="preserve">Amendments to FRS1 and FRS 127 - First-time Adoption of Financial Reporting Standards and Cost of an Investment in a Subsidiary, Jointly Controlled Entity or Associate </t>
  </si>
  <si>
    <t>Amendments to FRS 2 - Vesting Conditions and Cancellations</t>
  </si>
  <si>
    <t>(a)</t>
  </si>
  <si>
    <t>(b)</t>
  </si>
  <si>
    <t>Total weighted average number of ordinary shares in issue and employee share option scheme  ('000)</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</si>
</sst>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quot;£&quot;* #,##0.00_);_(&quot;£&quot;* \(#,##0.00\);_(&quot;£&quot;* &quot;-&quot;??_);_(@_)"/>
    <numFmt numFmtId="176" formatCode="_(* #,##0_);_(* \(#,##0\);_(* &quot;-&quot;??_);_(@_)"/>
    <numFmt numFmtId="177" formatCode="_(* #,##0.000_);_(* \(#,##0.000\);_(* &quot;-&quot;??_);_(@_)"/>
    <numFmt numFmtId="178" formatCode="_(* #,##0.0_);_(* \(#,##0.0\);_(* &quot;-&quot;??_);_(@_)"/>
    <numFmt numFmtId="179" formatCode="_(* #,##0.0000_);_(* \(#,##0.0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_-* #,##0_-;\-* #,##0_-;_-* &quot;-&quot;??_-;_-@_-"/>
    <numFmt numFmtId="186" formatCode="_(* #,##0.00000_);_(* \(#,##0.00000\);_(* &quot;-&quot;??_);_(@_)"/>
    <numFmt numFmtId="187" formatCode="0.000%"/>
    <numFmt numFmtId="188" formatCode="_(* #,##0.000000_);_(* \(#,##0.000000\);_(* &quot;-&quot;??_);_(@_)"/>
    <numFmt numFmtId="189" formatCode="_(* #,##0.000_);_(* \(#,##0.000\);_(* &quot;-&quot;???_);_(@_)"/>
    <numFmt numFmtId="190" formatCode="_(* #,##0.0_);_(* \(#,##0.0\);_(* &quot;-&quot;?_);_(@_)"/>
  </numFmts>
  <fonts count="18">
    <font>
      <sz val="10"/>
      <name val="Arial"/>
      <family val="0"/>
    </font>
    <font>
      <sz val="10"/>
      <name val="Times New Roman"/>
      <family val="1"/>
    </font>
    <font>
      <b/>
      <sz val="12"/>
      <name val="Times New Roman"/>
      <family val="1"/>
    </font>
    <font>
      <b/>
      <sz val="10"/>
      <name val="Times New Roman"/>
      <family val="1"/>
    </font>
    <font>
      <b/>
      <u val="single"/>
      <sz val="10"/>
      <name val="Times New Roman"/>
      <family val="1"/>
    </font>
    <font>
      <u val="single"/>
      <sz val="10"/>
      <name val="Times New Roman"/>
      <family val="1"/>
    </font>
    <font>
      <i/>
      <sz val="10"/>
      <name val="Times New Roman"/>
      <family val="1"/>
    </font>
    <font>
      <sz val="8"/>
      <name val="Arial"/>
      <family val="0"/>
    </font>
    <font>
      <sz val="10"/>
      <color indexed="10"/>
      <name val="Times New Roman"/>
      <family val="1"/>
    </font>
    <font>
      <b/>
      <sz val="10"/>
      <color indexed="10"/>
      <name val="Times New Roman"/>
      <family val="1"/>
    </font>
    <font>
      <sz val="10"/>
      <color indexed="8"/>
      <name val="Times New Roman"/>
      <family val="1"/>
    </font>
    <font>
      <u val="single"/>
      <sz val="8"/>
      <color indexed="12"/>
      <name val="Arial"/>
      <family val="0"/>
    </font>
    <font>
      <u val="single"/>
      <sz val="8"/>
      <color indexed="36"/>
      <name val="Arial"/>
      <family val="0"/>
    </font>
    <font>
      <sz val="11"/>
      <name val="Tms Rmn"/>
      <family val="0"/>
    </font>
    <font>
      <sz val="8"/>
      <color indexed="12"/>
      <name val="Times New Roman"/>
      <family val="1"/>
    </font>
    <font>
      <u val="single"/>
      <sz val="10"/>
      <color indexed="10"/>
      <name val="Times New Roman"/>
      <family val="1"/>
    </font>
    <font>
      <sz val="10"/>
      <color indexed="12"/>
      <name val="Times New Roman"/>
      <family val="1"/>
    </font>
    <font>
      <vertAlign val="subscript"/>
      <sz val="10"/>
      <name val="Times New Roman"/>
      <family val="1"/>
    </font>
  </fonts>
  <fills count="2">
    <fill>
      <patternFill/>
    </fill>
    <fill>
      <patternFill patternType="gray125"/>
    </fill>
  </fills>
  <borders count="7">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37" fontId="13" fillId="0" borderId="0">
      <alignment/>
      <protection/>
    </xf>
    <xf numFmtId="37" fontId="13" fillId="0" borderId="0">
      <alignment/>
      <protection/>
    </xf>
    <xf numFmtId="9" fontId="0" fillId="0" borderId="0" applyFont="0" applyFill="0" applyBorder="0" applyAlignment="0" applyProtection="0"/>
  </cellStyleXfs>
  <cellXfs count="198">
    <xf numFmtId="0" fontId="0" fillId="0" borderId="0" xfId="0" applyAlignment="1">
      <alignment/>
    </xf>
    <xf numFmtId="0" fontId="1" fillId="0" borderId="0" xfId="0" applyFont="1" applyAlignment="1">
      <alignment vertical="top"/>
    </xf>
    <xf numFmtId="0" fontId="2" fillId="0" borderId="0" xfId="0" applyFont="1" applyAlignment="1">
      <alignment vertical="top"/>
    </xf>
    <xf numFmtId="0" fontId="3" fillId="0" borderId="0" xfId="0" applyFont="1" applyAlignment="1">
      <alignment vertical="top"/>
    </xf>
    <xf numFmtId="43" fontId="1" fillId="0" borderId="0" xfId="15" applyFont="1" applyAlignment="1">
      <alignment horizontal="right" vertical="top"/>
    </xf>
    <xf numFmtId="43" fontId="3" fillId="0" borderId="0" xfId="15" applyFont="1" applyAlignment="1">
      <alignment horizontal="right" vertical="top"/>
    </xf>
    <xf numFmtId="43" fontId="3" fillId="0" borderId="0" xfId="15" applyFont="1" applyAlignment="1" quotePrefix="1">
      <alignment horizontal="right" vertical="top"/>
    </xf>
    <xf numFmtId="176" fontId="1" fillId="0" borderId="0" xfId="15" applyNumberFormat="1" applyFont="1" applyAlignment="1">
      <alignment vertical="top"/>
    </xf>
    <xf numFmtId="176" fontId="1" fillId="0" borderId="0" xfId="15" applyNumberFormat="1" applyFont="1" applyFill="1" applyAlignment="1">
      <alignment vertical="top"/>
    </xf>
    <xf numFmtId="0" fontId="1" fillId="0" borderId="0" xfId="0" applyFont="1" applyFill="1" applyAlignment="1">
      <alignment vertical="top"/>
    </xf>
    <xf numFmtId="176" fontId="1" fillId="0" borderId="1" xfId="15" applyNumberFormat="1" applyFont="1" applyFill="1" applyBorder="1" applyAlignment="1">
      <alignment vertical="top"/>
    </xf>
    <xf numFmtId="176" fontId="1" fillId="0" borderId="0" xfId="15" applyNumberFormat="1" applyFont="1" applyFill="1" applyBorder="1" applyAlignment="1">
      <alignment vertical="top"/>
    </xf>
    <xf numFmtId="0" fontId="1" fillId="0" borderId="0" xfId="0" applyFont="1" applyFill="1" applyBorder="1" applyAlignment="1">
      <alignment vertical="top"/>
    </xf>
    <xf numFmtId="176" fontId="1" fillId="0" borderId="2" xfId="15" applyNumberFormat="1" applyFont="1" applyBorder="1" applyAlignment="1">
      <alignment vertical="top"/>
    </xf>
    <xf numFmtId="43" fontId="1" fillId="0" borderId="0" xfId="15" applyFont="1" applyAlignment="1">
      <alignment vertical="top"/>
    </xf>
    <xf numFmtId="43" fontId="1" fillId="0" borderId="0" xfId="15" applyFont="1" applyBorder="1" applyAlignment="1">
      <alignment horizontal="right" vertical="top"/>
    </xf>
    <xf numFmtId="43" fontId="1" fillId="0" borderId="3" xfId="15" applyFont="1" applyBorder="1" applyAlignment="1">
      <alignment horizontal="right" vertical="top"/>
    </xf>
    <xf numFmtId="0" fontId="1" fillId="0" borderId="0" xfId="0" applyFont="1" applyAlignment="1">
      <alignment horizontal="justify" vertical="top"/>
    </xf>
    <xf numFmtId="44" fontId="3" fillId="0" borderId="0" xfId="0" applyNumberFormat="1" applyFont="1" applyAlignment="1">
      <alignment horizontal="right" vertical="top"/>
    </xf>
    <xf numFmtId="43" fontId="3" fillId="0" borderId="0" xfId="0" applyNumberFormat="1" applyFont="1" applyAlignment="1">
      <alignment horizontal="right" vertical="top"/>
    </xf>
    <xf numFmtId="43" fontId="3" fillId="0" borderId="0" xfId="15" applyNumberFormat="1" applyFont="1" applyAlignment="1" quotePrefix="1">
      <alignment horizontal="right" vertical="top"/>
    </xf>
    <xf numFmtId="176" fontId="1" fillId="0" borderId="0" xfId="15" applyNumberFormat="1" applyFont="1" applyBorder="1" applyAlignment="1">
      <alignment vertical="top"/>
    </xf>
    <xf numFmtId="176" fontId="1" fillId="0" borderId="0" xfId="15" applyNumberFormat="1" applyFont="1" applyBorder="1" applyAlignment="1">
      <alignment horizontal="right" vertical="top"/>
    </xf>
    <xf numFmtId="0" fontId="1" fillId="0" borderId="0" xfId="0" applyFont="1" applyAlignment="1" quotePrefix="1">
      <alignment vertical="top"/>
    </xf>
    <xf numFmtId="176" fontId="3" fillId="0" borderId="0" xfId="15" applyNumberFormat="1" applyFont="1" applyBorder="1" applyAlignment="1" quotePrefix="1">
      <alignment horizontal="right" vertical="top"/>
    </xf>
    <xf numFmtId="0" fontId="4" fillId="0" borderId="0" xfId="0" applyFont="1" applyAlignment="1">
      <alignment vertical="top"/>
    </xf>
    <xf numFmtId="0" fontId="3" fillId="0" borderId="0" xfId="0" applyFont="1" applyBorder="1" applyAlignment="1">
      <alignment vertical="top"/>
    </xf>
    <xf numFmtId="0" fontId="1" fillId="0" borderId="0" xfId="0" applyFont="1" applyBorder="1" applyAlignment="1">
      <alignment vertical="top"/>
    </xf>
    <xf numFmtId="0" fontId="1" fillId="0" borderId="0" xfId="0" applyFont="1" applyFill="1" applyAlignment="1">
      <alignment vertical="top" wrapText="1"/>
    </xf>
    <xf numFmtId="43" fontId="3" fillId="0" borderId="0" xfId="15" applyFont="1" applyBorder="1" applyAlignment="1" quotePrefix="1">
      <alignment horizontal="right" vertical="top"/>
    </xf>
    <xf numFmtId="176" fontId="1" fillId="0" borderId="4" xfId="15" applyNumberFormat="1" applyFont="1" applyFill="1" applyBorder="1" applyAlignment="1">
      <alignment vertical="top"/>
    </xf>
    <xf numFmtId="176" fontId="1" fillId="0" borderId="0" xfId="15" applyNumberFormat="1" applyFont="1" applyFill="1" applyBorder="1" applyAlignment="1">
      <alignment horizontal="right" vertical="top"/>
    </xf>
    <xf numFmtId="176" fontId="1" fillId="0" borderId="3" xfId="15" applyNumberFormat="1" applyFont="1" applyFill="1" applyBorder="1" applyAlignment="1">
      <alignment vertical="top"/>
    </xf>
    <xf numFmtId="43" fontId="3" fillId="0" borderId="0" xfId="15" applyFont="1" applyBorder="1" applyAlignment="1">
      <alignment horizontal="right" vertical="top"/>
    </xf>
    <xf numFmtId="0" fontId="1" fillId="0" borderId="0" xfId="0" applyFont="1" applyBorder="1" applyAlignment="1">
      <alignment horizontal="justify" vertical="top"/>
    </xf>
    <xf numFmtId="176" fontId="3" fillId="0" borderId="1" xfId="15" applyNumberFormat="1" applyFont="1" applyBorder="1" applyAlignment="1">
      <alignment horizontal="right" vertical="top"/>
    </xf>
    <xf numFmtId="43" fontId="1" fillId="0" borderId="0" xfId="0" applyNumberFormat="1" applyFont="1" applyBorder="1" applyAlignment="1">
      <alignment vertical="top"/>
    </xf>
    <xf numFmtId="0" fontId="5" fillId="0" borderId="0" xfId="0" applyFont="1" applyBorder="1" applyAlignment="1">
      <alignment vertical="top"/>
    </xf>
    <xf numFmtId="0" fontId="5" fillId="0" borderId="0" xfId="0" applyFont="1" applyAlignment="1">
      <alignment vertical="top"/>
    </xf>
    <xf numFmtId="41" fontId="1" fillId="0" borderId="0" xfId="0" applyNumberFormat="1" applyFont="1" applyFill="1" applyBorder="1" applyAlignment="1">
      <alignment horizontal="right" vertical="top" wrapText="1"/>
    </xf>
    <xf numFmtId="0" fontId="1" fillId="0" borderId="0" xfId="0" applyFont="1" applyFill="1" applyAlignment="1">
      <alignment horizontal="justify" vertical="top"/>
    </xf>
    <xf numFmtId="0" fontId="3" fillId="0" borderId="0" xfId="0" applyFont="1" applyFill="1" applyBorder="1" applyAlignment="1">
      <alignment vertical="top"/>
    </xf>
    <xf numFmtId="0" fontId="1" fillId="0" borderId="0" xfId="0" applyFont="1" applyAlignment="1">
      <alignment vertical="top" wrapText="1"/>
    </xf>
    <xf numFmtId="176" fontId="3" fillId="0" borderId="0" xfId="15" applyNumberFormat="1" applyFont="1" applyFill="1" applyAlignment="1" quotePrefix="1">
      <alignment horizontal="right" vertical="top"/>
    </xf>
    <xf numFmtId="0" fontId="3" fillId="0" borderId="0" xfId="0" applyFont="1" applyFill="1" applyAlignment="1">
      <alignment vertical="top"/>
    </xf>
    <xf numFmtId="176" fontId="3" fillId="0" borderId="0" xfId="15" applyNumberFormat="1" applyFont="1" applyFill="1" applyBorder="1" applyAlignment="1">
      <alignment horizontal="right" vertical="top"/>
    </xf>
    <xf numFmtId="176" fontId="3" fillId="0" borderId="0" xfId="15" applyNumberFormat="1" applyFont="1" applyAlignment="1">
      <alignment horizontal="right" vertical="top"/>
    </xf>
    <xf numFmtId="176" fontId="1" fillId="0" borderId="0" xfId="15" applyNumberFormat="1" applyFont="1" applyAlignment="1">
      <alignment horizontal="justify" vertical="top"/>
    </xf>
    <xf numFmtId="0" fontId="6" fillId="0" borderId="0" xfId="0" applyFont="1" applyAlignment="1">
      <alignment vertical="top"/>
    </xf>
    <xf numFmtId="41" fontId="1" fillId="0" borderId="0" xfId="0" applyNumberFormat="1" applyFont="1" applyFill="1" applyAlignment="1">
      <alignment vertical="top"/>
    </xf>
    <xf numFmtId="0" fontId="3" fillId="0" borderId="0" xfId="0" applyFont="1" applyAlignment="1">
      <alignment horizontal="center" vertical="top"/>
    </xf>
    <xf numFmtId="0" fontId="8" fillId="0" borderId="0" xfId="0" applyFont="1" applyAlignment="1">
      <alignment horizontal="justify" vertical="top"/>
    </xf>
    <xf numFmtId="0" fontId="8" fillId="0" borderId="0" xfId="0" applyFont="1" applyAlignment="1">
      <alignment vertical="top"/>
    </xf>
    <xf numFmtId="0" fontId="8" fillId="0" borderId="0" xfId="0" applyFont="1" applyBorder="1" applyAlignment="1">
      <alignment vertical="top"/>
    </xf>
    <xf numFmtId="0" fontId="8" fillId="0" borderId="0" xfId="0" applyFont="1" applyBorder="1" applyAlignment="1">
      <alignment horizontal="justify" vertical="top"/>
    </xf>
    <xf numFmtId="176" fontId="8" fillId="0" borderId="0" xfId="15" applyNumberFormat="1" applyFont="1" applyBorder="1" applyAlignment="1">
      <alignment vertical="top"/>
    </xf>
    <xf numFmtId="0" fontId="8" fillId="0" borderId="0" xfId="0" applyFont="1" applyFill="1" applyAlignment="1">
      <alignment vertical="top"/>
    </xf>
    <xf numFmtId="0" fontId="1" fillId="0" borderId="0" xfId="0" applyFont="1" applyBorder="1" applyAlignment="1">
      <alignment horizontal="center" vertical="top"/>
    </xf>
    <xf numFmtId="43" fontId="1" fillId="0" borderId="0" xfId="15" applyFont="1" applyFill="1" applyBorder="1" applyAlignment="1">
      <alignment horizontal="right" vertical="top"/>
    </xf>
    <xf numFmtId="176" fontId="3" fillId="0" borderId="0" xfId="15" applyNumberFormat="1" applyFont="1" applyFill="1" applyBorder="1" applyAlignment="1" quotePrefix="1">
      <alignment horizontal="right" vertical="top"/>
    </xf>
    <xf numFmtId="0" fontId="1" fillId="0" borderId="0" xfId="0" applyFont="1" applyAlignment="1">
      <alignment horizontal="left" vertical="justify" wrapText="1"/>
    </xf>
    <xf numFmtId="0" fontId="1" fillId="0" borderId="0" xfId="0" applyFont="1" applyAlignment="1">
      <alignment/>
    </xf>
    <xf numFmtId="37" fontId="3" fillId="0" borderId="0" xfId="23" applyFont="1" applyBorder="1" applyAlignment="1">
      <alignment vertical="center"/>
      <protection/>
    </xf>
    <xf numFmtId="0" fontId="1" fillId="0" borderId="0" xfId="0" applyFont="1" applyAlignment="1">
      <alignment vertical="justify"/>
    </xf>
    <xf numFmtId="37" fontId="3" fillId="0" borderId="0" xfId="22" applyFont="1" applyAlignment="1">
      <alignment vertical="center"/>
      <protection/>
    </xf>
    <xf numFmtId="176" fontId="3" fillId="0" borderId="0" xfId="15" applyNumberFormat="1" applyFont="1" applyAlignment="1">
      <alignment horizontal="center" vertical="center"/>
    </xf>
    <xf numFmtId="176" fontId="3" fillId="0" borderId="0" xfId="15" applyNumberFormat="1" applyFont="1" applyFill="1" applyAlignment="1">
      <alignment horizontal="center" vertical="center"/>
    </xf>
    <xf numFmtId="176" fontId="3" fillId="0" borderId="0" xfId="15" applyNumberFormat="1" applyFont="1" applyAlignment="1" quotePrefix="1">
      <alignment horizontal="center" vertical="center"/>
    </xf>
    <xf numFmtId="37" fontId="3" fillId="0" borderId="0" xfId="22" applyFont="1" applyBorder="1" applyAlignment="1">
      <alignment vertical="center"/>
      <protection/>
    </xf>
    <xf numFmtId="176" fontId="3" fillId="0" borderId="0" xfId="15" applyNumberFormat="1" applyFont="1" applyBorder="1" applyAlignment="1">
      <alignment horizontal="center" vertical="center"/>
    </xf>
    <xf numFmtId="176" fontId="1" fillId="0" borderId="0" xfId="17" applyNumberFormat="1" applyFont="1" applyBorder="1" applyAlignment="1">
      <alignment vertical="center"/>
    </xf>
    <xf numFmtId="0" fontId="1" fillId="0" borderId="0" xfId="0" applyNumberFormat="1" applyFont="1" applyFill="1" applyAlignment="1">
      <alignment horizontal="justify" vertical="top"/>
    </xf>
    <xf numFmtId="176" fontId="1" fillId="0" borderId="0" xfId="0" applyNumberFormat="1" applyFont="1" applyAlignment="1">
      <alignment/>
    </xf>
    <xf numFmtId="176" fontId="1" fillId="0" borderId="0" xfId="15" applyNumberFormat="1" applyFont="1" applyFill="1" applyBorder="1" applyAlignment="1" quotePrefix="1">
      <alignment horizontal="right" vertical="top"/>
    </xf>
    <xf numFmtId="176" fontId="1" fillId="0" borderId="2" xfId="15" applyNumberFormat="1" applyFont="1" applyFill="1" applyBorder="1" applyAlignment="1">
      <alignment vertical="top"/>
    </xf>
    <xf numFmtId="43" fontId="1" fillId="0" borderId="0" xfId="15" applyFont="1" applyFill="1" applyBorder="1" applyAlignment="1">
      <alignment vertical="top"/>
    </xf>
    <xf numFmtId="43" fontId="1" fillId="0" borderId="3" xfId="15" applyFont="1" applyFill="1" applyBorder="1" applyAlignment="1">
      <alignment horizontal="right" vertical="top"/>
    </xf>
    <xf numFmtId="37" fontId="1" fillId="0" borderId="0" xfId="22" applyFont="1" applyFill="1" applyBorder="1" applyAlignment="1">
      <alignment vertical="center"/>
      <protection/>
    </xf>
    <xf numFmtId="176" fontId="1" fillId="0" borderId="0" xfId="17" applyNumberFormat="1" applyFont="1" applyFill="1" applyBorder="1" applyAlignment="1">
      <alignment vertical="center"/>
    </xf>
    <xf numFmtId="0" fontId="1" fillId="0" borderId="0" xfId="0" applyFont="1" applyFill="1" applyAlignment="1">
      <alignment/>
    </xf>
    <xf numFmtId="37" fontId="1" fillId="0" borderId="0" xfId="22" applyFont="1" applyFill="1" applyAlignment="1">
      <alignment vertical="center"/>
      <protection/>
    </xf>
    <xf numFmtId="176" fontId="1" fillId="0" borderId="0" xfId="22" applyNumberFormat="1" applyFont="1" applyFill="1" applyBorder="1" applyAlignment="1">
      <alignment horizontal="center" vertical="center"/>
      <protection/>
    </xf>
    <xf numFmtId="176" fontId="1" fillId="0" borderId="1" xfId="22" applyNumberFormat="1" applyFont="1" applyFill="1" applyBorder="1" applyAlignment="1">
      <alignment horizontal="center" vertical="center"/>
      <protection/>
    </xf>
    <xf numFmtId="176" fontId="1" fillId="0" borderId="1" xfId="17" applyNumberFormat="1" applyFont="1" applyFill="1" applyBorder="1" applyAlignment="1">
      <alignment vertical="center"/>
    </xf>
    <xf numFmtId="176" fontId="1" fillId="0" borderId="0" xfId="0" applyNumberFormat="1" applyFont="1" applyFill="1" applyAlignment="1">
      <alignment/>
    </xf>
    <xf numFmtId="37" fontId="1" fillId="0" borderId="0" xfId="22" applyFont="1" applyFill="1" applyBorder="1" applyAlignment="1">
      <alignment horizontal="left" vertical="center"/>
      <protection/>
    </xf>
    <xf numFmtId="176" fontId="1" fillId="0" borderId="5" xfId="0" applyNumberFormat="1" applyFont="1" applyFill="1" applyBorder="1" applyAlignment="1">
      <alignment/>
    </xf>
    <xf numFmtId="176" fontId="1" fillId="0" borderId="0" xfId="0" applyNumberFormat="1" applyFont="1" applyFill="1" applyAlignment="1">
      <alignment vertical="top"/>
    </xf>
    <xf numFmtId="176" fontId="1" fillId="0" borderId="0" xfId="0" applyNumberFormat="1" applyFont="1" applyFill="1" applyAlignment="1">
      <alignment horizontal="right" vertical="top"/>
    </xf>
    <xf numFmtId="43" fontId="1" fillId="0" borderId="0" xfId="15" applyFont="1" applyFill="1" applyAlignment="1">
      <alignment vertical="top"/>
    </xf>
    <xf numFmtId="176" fontId="1" fillId="0" borderId="0" xfId="15" applyNumberFormat="1" applyFont="1" applyFill="1" applyBorder="1" applyAlignment="1">
      <alignment vertical="top" wrapText="1"/>
    </xf>
    <xf numFmtId="41" fontId="1" fillId="0" borderId="0" xfId="0" applyNumberFormat="1" applyFont="1" applyFill="1" applyBorder="1" applyAlignment="1">
      <alignment vertical="top" wrapText="1"/>
    </xf>
    <xf numFmtId="176" fontId="1" fillId="0" borderId="3" xfId="0" applyNumberFormat="1" applyFont="1" applyFill="1" applyBorder="1" applyAlignment="1">
      <alignment vertical="top"/>
    </xf>
    <xf numFmtId="176" fontId="1" fillId="0" borderId="0" xfId="15" applyNumberFormat="1" applyFont="1" applyFill="1" applyAlignment="1">
      <alignment horizontal="right" vertical="top"/>
    </xf>
    <xf numFmtId="176" fontId="1" fillId="0" borderId="2" xfId="15" applyNumberFormat="1" applyFont="1" applyFill="1" applyBorder="1" applyAlignment="1">
      <alignment horizontal="justify" vertical="top"/>
    </xf>
    <xf numFmtId="41" fontId="1" fillId="0" borderId="2" xfId="0" applyNumberFormat="1" applyFont="1" applyFill="1" applyBorder="1" applyAlignment="1">
      <alignment vertical="top"/>
    </xf>
    <xf numFmtId="43" fontId="1" fillId="0" borderId="3" xfId="15" applyFont="1" applyFill="1" applyBorder="1" applyAlignment="1">
      <alignment vertical="top"/>
    </xf>
    <xf numFmtId="0" fontId="1" fillId="0" borderId="0" xfId="0" applyFont="1" applyFill="1" applyBorder="1" applyAlignment="1">
      <alignment vertical="top" wrapText="1"/>
    </xf>
    <xf numFmtId="37" fontId="1" fillId="0" borderId="0" xfId="22" applyFont="1" applyFill="1" applyAlignment="1">
      <alignment horizontal="left" vertical="center"/>
      <protection/>
    </xf>
    <xf numFmtId="176" fontId="1" fillId="0" borderId="0" xfId="0" applyNumberFormat="1" applyFont="1" applyFill="1" applyBorder="1" applyAlignment="1">
      <alignment/>
    </xf>
    <xf numFmtId="176" fontId="1" fillId="0" borderId="5" xfId="0" applyNumberFormat="1" applyFont="1" applyBorder="1" applyAlignment="1">
      <alignment vertical="top"/>
    </xf>
    <xf numFmtId="0" fontId="8" fillId="0" borderId="0" xfId="0" applyFont="1" applyFill="1" applyAlignment="1">
      <alignment vertical="top" wrapText="1"/>
    </xf>
    <xf numFmtId="0" fontId="8" fillId="0" borderId="0" xfId="0" applyFont="1" applyAlignment="1">
      <alignment/>
    </xf>
    <xf numFmtId="176" fontId="3" fillId="0" borderId="0" xfId="15" applyNumberFormat="1" applyFont="1" applyBorder="1" applyAlignment="1">
      <alignment horizontal="right" vertical="center"/>
    </xf>
    <xf numFmtId="0" fontId="3" fillId="0" borderId="0" xfId="0" applyFont="1" applyAlignment="1">
      <alignment horizontal="right" vertical="center" wrapText="1"/>
    </xf>
    <xf numFmtId="0" fontId="3" fillId="0" borderId="0" xfId="0" applyFont="1" applyBorder="1" applyAlignment="1">
      <alignment horizontal="right" vertical="center"/>
    </xf>
    <xf numFmtId="43" fontId="1" fillId="0" borderId="0" xfId="15" applyFont="1" applyBorder="1" applyAlignment="1">
      <alignment vertical="top"/>
    </xf>
    <xf numFmtId="43" fontId="1" fillId="0" borderId="0" xfId="15" applyFont="1" applyAlignment="1">
      <alignment/>
    </xf>
    <xf numFmtId="176" fontId="1" fillId="0" borderId="0" xfId="15" applyNumberFormat="1" applyFont="1" applyAlignment="1">
      <alignment/>
    </xf>
    <xf numFmtId="176" fontId="1" fillId="0" borderId="5" xfId="15" applyNumberFormat="1" applyFont="1" applyFill="1" applyBorder="1" applyAlignment="1" quotePrefix="1">
      <alignment horizontal="right" vertical="top"/>
    </xf>
    <xf numFmtId="176" fontId="1" fillId="0" borderId="5" xfId="0" applyNumberFormat="1" applyFont="1" applyBorder="1" applyAlignment="1">
      <alignment/>
    </xf>
    <xf numFmtId="176" fontId="1" fillId="0" borderId="1" xfId="15" applyNumberFormat="1" applyFont="1" applyFill="1" applyBorder="1" applyAlignment="1">
      <alignment vertical="top" wrapText="1"/>
    </xf>
    <xf numFmtId="176" fontId="1" fillId="0" borderId="5" xfId="15" applyNumberFormat="1" applyFont="1" applyBorder="1" applyAlignment="1">
      <alignment vertical="top"/>
    </xf>
    <xf numFmtId="43" fontId="3" fillId="0" borderId="0" xfId="15" applyFont="1" applyAlignment="1">
      <alignment horizontal="center" vertical="top"/>
    </xf>
    <xf numFmtId="0" fontId="1" fillId="0" borderId="0" xfId="0" applyFont="1" applyBorder="1" applyAlignment="1">
      <alignment/>
    </xf>
    <xf numFmtId="176" fontId="1" fillId="0" borderId="3" xfId="15" applyNumberFormat="1" applyFont="1" applyBorder="1" applyAlignment="1">
      <alignment vertical="top"/>
    </xf>
    <xf numFmtId="43" fontId="1" fillId="0" borderId="3" xfId="15" applyNumberFormat="1" applyFont="1" applyFill="1" applyBorder="1" applyAlignment="1">
      <alignment vertical="top"/>
    </xf>
    <xf numFmtId="37" fontId="1" fillId="0" borderId="0" xfId="22" applyFont="1" applyFill="1" applyAlignment="1">
      <alignment vertical="center" wrapText="1"/>
      <protection/>
    </xf>
    <xf numFmtId="0" fontId="1" fillId="0" borderId="0" xfId="0" applyFont="1" applyAlignment="1">
      <alignment horizontal="center" vertical="top"/>
    </xf>
    <xf numFmtId="0" fontId="3" fillId="0" borderId="0" xfId="0" applyFont="1" applyAlignment="1">
      <alignment horizontal="right" vertical="top"/>
    </xf>
    <xf numFmtId="176" fontId="8" fillId="0" borderId="0" xfId="15" applyNumberFormat="1" applyFont="1" applyAlignment="1">
      <alignment horizontal="justify" vertical="top"/>
    </xf>
    <xf numFmtId="176" fontId="1" fillId="0" borderId="5" xfId="15" applyNumberFormat="1" applyFont="1" applyBorder="1" applyAlignment="1">
      <alignment horizontal="justify" vertical="top"/>
    </xf>
    <xf numFmtId="176" fontId="8" fillId="0" borderId="0" xfId="15" applyNumberFormat="1" applyFont="1" applyFill="1" applyBorder="1" applyAlignment="1">
      <alignment vertical="top"/>
    </xf>
    <xf numFmtId="176" fontId="8" fillId="0" borderId="0" xfId="15" applyNumberFormat="1" applyFont="1" applyFill="1" applyBorder="1" applyAlignment="1" quotePrefix="1">
      <alignment horizontal="right" vertical="top"/>
    </xf>
    <xf numFmtId="10" fontId="14" fillId="0" borderId="0" xfId="24" applyNumberFormat="1" applyFont="1" applyFill="1" applyAlignment="1">
      <alignment vertical="top"/>
    </xf>
    <xf numFmtId="0" fontId="14" fillId="0" borderId="0" xfId="0" applyFont="1" applyFill="1" applyAlignment="1">
      <alignment vertical="top"/>
    </xf>
    <xf numFmtId="43" fontId="1" fillId="0" borderId="0" xfId="15" applyFont="1" applyFill="1" applyAlignment="1">
      <alignment horizontal="right" vertical="top"/>
    </xf>
    <xf numFmtId="43" fontId="3" fillId="0" borderId="0" xfId="15" applyFont="1" applyFill="1" applyAlignment="1">
      <alignment horizontal="right" vertical="top"/>
    </xf>
    <xf numFmtId="43" fontId="3" fillId="0" borderId="0" xfId="15" applyFont="1" applyFill="1" applyAlignment="1" quotePrefix="1">
      <alignment horizontal="right" vertical="top"/>
    </xf>
    <xf numFmtId="0" fontId="0" fillId="0" borderId="0" xfId="0" applyFill="1" applyAlignment="1">
      <alignment/>
    </xf>
    <xf numFmtId="0" fontId="8" fillId="0" borderId="0" xfId="0" applyFont="1" applyFill="1" applyBorder="1" applyAlignment="1">
      <alignment vertical="top" wrapText="1"/>
    </xf>
    <xf numFmtId="176" fontId="8" fillId="0" borderId="0" xfId="15" applyNumberFormat="1" applyFont="1" applyFill="1" applyBorder="1" applyAlignment="1">
      <alignment vertical="top" wrapText="1"/>
    </xf>
    <xf numFmtId="0" fontId="8" fillId="0" borderId="0" xfId="0" applyFont="1" applyFill="1" applyBorder="1" applyAlignment="1">
      <alignment vertical="top"/>
    </xf>
    <xf numFmtId="43" fontId="8" fillId="0" borderId="0" xfId="15" applyFont="1" applyFill="1" applyBorder="1" applyAlignment="1">
      <alignment vertical="top"/>
    </xf>
    <xf numFmtId="176" fontId="1" fillId="0" borderId="1" xfId="15" applyNumberFormat="1" applyFont="1" applyBorder="1" applyAlignment="1">
      <alignment vertical="top"/>
    </xf>
    <xf numFmtId="184" fontId="1" fillId="0" borderId="0" xfId="24" applyNumberFormat="1" applyFont="1" applyFill="1" applyAlignment="1">
      <alignment vertical="top"/>
    </xf>
    <xf numFmtId="176" fontId="1" fillId="0" borderId="0" xfId="0" applyNumberFormat="1" applyFont="1" applyAlignment="1">
      <alignment vertical="top"/>
    </xf>
    <xf numFmtId="0" fontId="16" fillId="0" borderId="0" xfId="0" applyFont="1" applyAlignment="1">
      <alignment vertical="top"/>
    </xf>
    <xf numFmtId="10" fontId="1" fillId="0" borderId="0" xfId="24" applyNumberFormat="1" applyFont="1" applyFill="1" applyAlignment="1">
      <alignment vertical="top"/>
    </xf>
    <xf numFmtId="0" fontId="1" fillId="0" borderId="0" xfId="0" applyFont="1" applyBorder="1" applyAlignment="1">
      <alignment horizontal="left" vertical="top" wrapText="1"/>
    </xf>
    <xf numFmtId="0" fontId="5" fillId="0" borderId="0" xfId="0" applyFont="1" applyBorder="1" applyAlignment="1">
      <alignment horizontal="left" vertical="top"/>
    </xf>
    <xf numFmtId="0" fontId="1" fillId="0" borderId="0" xfId="0" applyFont="1" applyBorder="1" applyAlignment="1">
      <alignment horizontal="justify" vertical="top" wrapText="1"/>
    </xf>
    <xf numFmtId="0" fontId="3" fillId="0" borderId="0" xfId="0" applyFont="1" applyAlignment="1">
      <alignment horizontal="right"/>
    </xf>
    <xf numFmtId="0" fontId="3" fillId="0" borderId="0" xfId="0" applyFont="1" applyBorder="1" applyAlignment="1">
      <alignment horizontal="right"/>
    </xf>
    <xf numFmtId="176" fontId="3" fillId="0" borderId="0" xfId="15" applyNumberFormat="1" applyFont="1" applyBorder="1" applyAlignment="1">
      <alignment horizontal="right" vertical="top"/>
    </xf>
    <xf numFmtId="176" fontId="1" fillId="0" borderId="0" xfId="15" applyNumberFormat="1" applyFont="1" applyBorder="1" applyAlignment="1">
      <alignment/>
    </xf>
    <xf numFmtId="176" fontId="1" fillId="0" borderId="0" xfId="15" applyNumberFormat="1" applyFont="1" applyFill="1" applyBorder="1" applyAlignment="1">
      <alignment horizontal="justify" vertical="top"/>
    </xf>
    <xf numFmtId="176" fontId="3" fillId="0" borderId="0" xfId="15" applyNumberFormat="1" applyFont="1" applyAlignment="1" quotePrefix="1">
      <alignment horizontal="right" vertical="top"/>
    </xf>
    <xf numFmtId="176" fontId="1" fillId="0" borderId="0" xfId="15" applyNumberFormat="1" applyFont="1" applyAlignment="1">
      <alignment vertical="justify"/>
    </xf>
    <xf numFmtId="176" fontId="0" fillId="0" borderId="0" xfId="15" applyNumberFormat="1" applyFont="1" applyAlignment="1">
      <alignment/>
    </xf>
    <xf numFmtId="176" fontId="9" fillId="0" borderId="0" xfId="15" applyNumberFormat="1" applyFont="1" applyFill="1" applyBorder="1" applyAlignment="1" quotePrefix="1">
      <alignment horizontal="right" vertical="top"/>
    </xf>
    <xf numFmtId="0" fontId="9" fillId="0" borderId="0" xfId="0" applyFont="1" applyFill="1" applyBorder="1" applyAlignment="1">
      <alignment vertical="center"/>
    </xf>
    <xf numFmtId="0" fontId="9" fillId="0" borderId="0" xfId="0" applyFont="1" applyFill="1" applyBorder="1" applyAlignment="1">
      <alignment horizontal="right" vertical="center"/>
    </xf>
    <xf numFmtId="176" fontId="9" fillId="0" borderId="0" xfId="15" applyNumberFormat="1" applyFont="1" applyFill="1" applyBorder="1" applyAlignment="1">
      <alignment horizontal="right" vertical="center"/>
    </xf>
    <xf numFmtId="0" fontId="15" fillId="0" borderId="0" xfId="0" applyFont="1" applyFill="1" applyBorder="1" applyAlignment="1">
      <alignment vertical="top"/>
    </xf>
    <xf numFmtId="176" fontId="9" fillId="0" borderId="0" xfId="15" applyNumberFormat="1" applyFont="1" applyFill="1" applyBorder="1" applyAlignment="1">
      <alignment horizontal="right" vertical="top"/>
    </xf>
    <xf numFmtId="0" fontId="1" fillId="0" borderId="0" xfId="0" applyFont="1" applyFill="1" applyAlignment="1">
      <alignment horizontal="justify" vertical="justify" wrapText="1"/>
    </xf>
    <xf numFmtId="2" fontId="1" fillId="0" borderId="0" xfId="0" applyNumberFormat="1" applyFont="1" applyAlignment="1">
      <alignment/>
    </xf>
    <xf numFmtId="184" fontId="1" fillId="0" borderId="0" xfId="24" applyNumberFormat="1" applyFont="1" applyAlignment="1">
      <alignment/>
    </xf>
    <xf numFmtId="0" fontId="1" fillId="0" borderId="0" xfId="0" applyFont="1" applyAlignment="1">
      <alignment horizontal="center"/>
    </xf>
    <xf numFmtId="176" fontId="1" fillId="0" borderId="6" xfId="15" applyNumberFormat="1" applyFont="1" applyFill="1" applyBorder="1" applyAlignment="1">
      <alignment vertical="top" wrapText="1"/>
    </xf>
    <xf numFmtId="0" fontId="1" fillId="0" borderId="0" xfId="0" applyFont="1" applyBorder="1" applyAlignment="1">
      <alignment horizontal="left" vertical="top"/>
    </xf>
    <xf numFmtId="0" fontId="9" fillId="0" borderId="0" xfId="0" applyFont="1" applyFill="1" applyBorder="1" applyAlignment="1">
      <alignment horizontal="right" vertical="center" wrapText="1"/>
    </xf>
    <xf numFmtId="0" fontId="8" fillId="0" borderId="0" xfId="0" applyFont="1" applyFill="1" applyBorder="1" applyAlignment="1">
      <alignment/>
    </xf>
    <xf numFmtId="176" fontId="8" fillId="0" borderId="0" xfId="15" applyNumberFormat="1" applyFont="1" applyFill="1" applyBorder="1" applyAlignment="1">
      <alignment/>
    </xf>
    <xf numFmtId="176" fontId="8" fillId="0" borderId="0" xfId="0" applyNumberFormat="1" applyFont="1" applyFill="1" applyBorder="1" applyAlignment="1">
      <alignment vertical="top"/>
    </xf>
    <xf numFmtId="176" fontId="8" fillId="0" borderId="0" xfId="0" applyNumberFormat="1" applyFont="1" applyFill="1" applyBorder="1" applyAlignment="1">
      <alignment/>
    </xf>
    <xf numFmtId="43" fontId="8" fillId="0" borderId="0" xfId="15" applyFont="1" applyFill="1" applyBorder="1" applyAlignment="1">
      <alignment/>
    </xf>
    <xf numFmtId="0" fontId="9" fillId="0" borderId="0" xfId="0" applyFont="1" applyFill="1" applyBorder="1" applyAlignment="1">
      <alignment vertical="top"/>
    </xf>
    <xf numFmtId="0" fontId="8" fillId="0" borderId="0" xfId="0" applyFont="1" applyFill="1" applyBorder="1" applyAlignment="1">
      <alignment horizontal="justify" vertical="top"/>
    </xf>
    <xf numFmtId="0" fontId="9" fillId="0" borderId="0" xfId="0" applyFont="1" applyFill="1" applyBorder="1" applyAlignment="1">
      <alignment horizontal="right" vertical="top"/>
    </xf>
    <xf numFmtId="176" fontId="8" fillId="0" borderId="0" xfId="15" applyNumberFormat="1" applyFont="1" applyFill="1" applyBorder="1" applyAlignment="1">
      <alignment horizontal="justify" vertical="top"/>
    </xf>
    <xf numFmtId="176" fontId="8" fillId="0" borderId="0" xfId="15" applyNumberFormat="1" applyFont="1" applyFill="1" applyBorder="1" applyAlignment="1">
      <alignment horizontal="right" vertical="top"/>
    </xf>
    <xf numFmtId="176" fontId="1" fillId="0" borderId="4" xfId="15" applyNumberFormat="1" applyFont="1" applyFill="1" applyBorder="1" applyAlignment="1">
      <alignment vertical="center"/>
    </xf>
    <xf numFmtId="43" fontId="1" fillId="0" borderId="4" xfId="15" applyFont="1" applyFill="1" applyBorder="1" applyAlignment="1">
      <alignment horizontal="right" vertical="center"/>
    </xf>
    <xf numFmtId="0" fontId="3" fillId="0" borderId="0" xfId="0" applyFont="1" applyAlignment="1">
      <alignment horizontal="center" vertical="top"/>
    </xf>
    <xf numFmtId="0" fontId="1" fillId="0" borderId="0" xfId="0" applyFont="1" applyAlignment="1">
      <alignment horizontal="justify" vertical="top"/>
    </xf>
    <xf numFmtId="0" fontId="1" fillId="0" borderId="0" xfId="0" applyFont="1" applyAlignment="1">
      <alignment horizontal="left" vertical="justify"/>
    </xf>
    <xf numFmtId="43" fontId="3" fillId="0" borderId="0" xfId="15" applyFont="1" applyAlignment="1">
      <alignment horizontal="center" vertical="top"/>
    </xf>
    <xf numFmtId="0" fontId="1" fillId="0" borderId="0" xfId="0" applyFont="1" applyBorder="1" applyAlignment="1">
      <alignment horizontal="justify" vertical="top" wrapText="1"/>
    </xf>
    <xf numFmtId="0" fontId="1" fillId="0" borderId="0" xfId="0" applyFont="1" applyBorder="1" applyAlignment="1">
      <alignment horizontal="left" vertical="top" wrapText="1"/>
    </xf>
    <xf numFmtId="0" fontId="1" fillId="0" borderId="0" xfId="0" applyFont="1" applyFill="1" applyAlignment="1">
      <alignment horizontal="justify" vertical="top"/>
    </xf>
    <xf numFmtId="0" fontId="1" fillId="0" borderId="0" xfId="0" applyFont="1" applyBorder="1" applyAlignment="1">
      <alignment horizontal="justify" vertical="top"/>
    </xf>
    <xf numFmtId="0" fontId="3" fillId="0" borderId="0" xfId="0" applyFont="1" applyBorder="1" applyAlignment="1">
      <alignment horizontal="justify" vertical="top"/>
    </xf>
    <xf numFmtId="0" fontId="3" fillId="0" borderId="0" xfId="0" applyFont="1" applyAlignment="1">
      <alignment horizontal="left" wrapText="1"/>
    </xf>
    <xf numFmtId="0" fontId="10" fillId="0" borderId="0" xfId="0" applyFont="1" applyFill="1" applyAlignment="1">
      <alignment horizontal="justify" vertical="top"/>
    </xf>
    <xf numFmtId="0" fontId="1" fillId="0" borderId="0" xfId="0" applyFont="1" applyBorder="1" applyAlignment="1">
      <alignment horizontal="left" vertical="top"/>
    </xf>
    <xf numFmtId="0" fontId="1" fillId="0" borderId="0" xfId="0" applyFont="1" applyFill="1" applyAlignment="1">
      <alignment horizontal="justify" vertical="top" wrapText="1"/>
    </xf>
    <xf numFmtId="0" fontId="1" fillId="0" borderId="0" xfId="0" applyFont="1" applyFill="1" applyAlignment="1">
      <alignment vertical="top" wrapText="1"/>
    </xf>
    <xf numFmtId="49" fontId="1" fillId="0" borderId="0" xfId="0" applyNumberFormat="1" applyFont="1" applyFill="1" applyAlignment="1">
      <alignment horizontal="left" vertical="top"/>
    </xf>
    <xf numFmtId="0" fontId="1" fillId="0" borderId="0" xfId="0" applyFont="1" applyAlignment="1">
      <alignment horizontal="justify" vertical="top" wrapText="1"/>
    </xf>
    <xf numFmtId="0" fontId="1" fillId="0" borderId="0" xfId="0" applyFont="1" applyFill="1" applyAlignment="1">
      <alignment horizontal="justify" vertical="justify" wrapText="1"/>
    </xf>
    <xf numFmtId="0" fontId="1" fillId="0" borderId="0" xfId="0" applyFont="1" applyBorder="1" applyAlignment="1">
      <alignment horizontal="justify" wrapText="1"/>
    </xf>
    <xf numFmtId="0" fontId="1" fillId="0" borderId="0" xfId="0" applyFont="1" applyFill="1" applyAlignment="1">
      <alignment wrapText="1"/>
    </xf>
    <xf numFmtId="0" fontId="9" fillId="0" borderId="0" xfId="0" applyFont="1" applyFill="1" applyBorder="1" applyAlignment="1">
      <alignment horizontal="left" wrapText="1"/>
    </xf>
    <xf numFmtId="0" fontId="1" fillId="0" borderId="0" xfId="0" applyNumberFormat="1" applyFont="1" applyFill="1" applyAlignment="1">
      <alignment horizontal="justify" vertical="top" wrapText="1"/>
    </xf>
    <xf numFmtId="0" fontId="1" fillId="0" borderId="0" xfId="0" applyFont="1" applyFill="1" applyAlignment="1">
      <alignment horizontal="justify"/>
    </xf>
    <xf numFmtId="0" fontId="1" fillId="0" borderId="0" xfId="0" applyFont="1" applyBorder="1" applyAlignment="1">
      <alignment horizontal="justify" vertical="justify" wrapText="1"/>
    </xf>
  </cellXfs>
  <cellStyles count="11">
    <cellStyle name="Normal" xfId="0"/>
    <cellStyle name="Comma" xfId="15"/>
    <cellStyle name="Comma [0]" xfId="16"/>
    <cellStyle name="Comma_OSK Capital - 30June2000" xfId="17"/>
    <cellStyle name="Currency" xfId="18"/>
    <cellStyle name="Currency [0]" xfId="19"/>
    <cellStyle name="Followed Hyperlink" xfId="20"/>
    <cellStyle name="Hyperlink" xfId="21"/>
    <cellStyle name="Normal_BS, P&amp;L - Dec 99" xfId="22"/>
    <cellStyle name="Normal_BS, P&amp;L, DPL - Dec 99"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1000125</xdr:colOff>
      <xdr:row>3</xdr:row>
      <xdr:rowOff>28575</xdr:rowOff>
    </xdr:to>
    <xdr:pic>
      <xdr:nvPicPr>
        <xdr:cNvPr id="1" name="Picture 1"/>
        <xdr:cNvPicPr preferRelativeResize="1">
          <a:picLocks noChangeAspect="1"/>
        </xdr:cNvPicPr>
      </xdr:nvPicPr>
      <xdr:blipFill>
        <a:blip r:embed="rId1"/>
        <a:stretch>
          <a:fillRect/>
        </a:stretch>
      </xdr:blipFill>
      <xdr:spPr>
        <a:xfrm>
          <a:off x="0" y="161925"/>
          <a:ext cx="1000125"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1000125</xdr:colOff>
      <xdr:row>3</xdr:row>
      <xdr:rowOff>28575</xdr:rowOff>
    </xdr:to>
    <xdr:pic>
      <xdr:nvPicPr>
        <xdr:cNvPr id="1" name="Picture 1"/>
        <xdr:cNvPicPr preferRelativeResize="1">
          <a:picLocks noChangeAspect="1"/>
        </xdr:cNvPicPr>
      </xdr:nvPicPr>
      <xdr:blipFill>
        <a:blip r:embed="rId1"/>
        <a:stretch>
          <a:fillRect/>
        </a:stretch>
      </xdr:blipFill>
      <xdr:spPr>
        <a:xfrm>
          <a:off x="0" y="161925"/>
          <a:ext cx="1000125"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152400</xdr:rowOff>
    </xdr:from>
    <xdr:to>
      <xdr:col>0</xdr:col>
      <xdr:colOff>1000125</xdr:colOff>
      <xdr:row>3</xdr:row>
      <xdr:rowOff>19050</xdr:rowOff>
    </xdr:to>
    <xdr:pic>
      <xdr:nvPicPr>
        <xdr:cNvPr id="1" name="Picture 1"/>
        <xdr:cNvPicPr preferRelativeResize="1">
          <a:picLocks noChangeAspect="1"/>
        </xdr:cNvPicPr>
      </xdr:nvPicPr>
      <xdr:blipFill>
        <a:blip r:embed="rId1"/>
        <a:stretch>
          <a:fillRect/>
        </a:stretch>
      </xdr:blipFill>
      <xdr:spPr>
        <a:xfrm>
          <a:off x="0" y="152400"/>
          <a:ext cx="1000125" cy="352425"/>
        </a:xfrm>
        <a:prstGeom prst="rect">
          <a:avLst/>
        </a:prstGeom>
        <a:noFill/>
        <a:ln w="9525" cmpd="sng">
          <a:noFill/>
        </a:ln>
      </xdr:spPr>
    </xdr:pic>
    <xdr:clientData/>
  </xdr:twoCellAnchor>
  <xdr:twoCellAnchor editAs="oneCell">
    <xdr:from>
      <xdr:col>0</xdr:col>
      <xdr:colOff>0</xdr:colOff>
      <xdr:row>0</xdr:row>
      <xdr:rowOff>152400</xdr:rowOff>
    </xdr:from>
    <xdr:to>
      <xdr:col>0</xdr:col>
      <xdr:colOff>1000125</xdr:colOff>
      <xdr:row>3</xdr:row>
      <xdr:rowOff>19050</xdr:rowOff>
    </xdr:to>
    <xdr:pic>
      <xdr:nvPicPr>
        <xdr:cNvPr id="2" name="Picture 2"/>
        <xdr:cNvPicPr preferRelativeResize="1">
          <a:picLocks noChangeAspect="1"/>
        </xdr:cNvPicPr>
      </xdr:nvPicPr>
      <xdr:blipFill>
        <a:blip r:embed="rId1"/>
        <a:stretch>
          <a:fillRect/>
        </a:stretch>
      </xdr:blipFill>
      <xdr:spPr>
        <a:xfrm>
          <a:off x="0" y="152400"/>
          <a:ext cx="1000125"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152400</xdr:rowOff>
    </xdr:from>
    <xdr:to>
      <xdr:col>1</xdr:col>
      <xdr:colOff>933450</xdr:colOff>
      <xdr:row>3</xdr:row>
      <xdr:rowOff>19050</xdr:rowOff>
    </xdr:to>
    <xdr:pic>
      <xdr:nvPicPr>
        <xdr:cNvPr id="1" name="Picture 1"/>
        <xdr:cNvPicPr preferRelativeResize="1">
          <a:picLocks noChangeAspect="1"/>
        </xdr:cNvPicPr>
      </xdr:nvPicPr>
      <xdr:blipFill>
        <a:blip r:embed="rId1"/>
        <a:stretch>
          <a:fillRect/>
        </a:stretch>
      </xdr:blipFill>
      <xdr:spPr>
        <a:xfrm>
          <a:off x="0" y="152400"/>
          <a:ext cx="1000125" cy="352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152400</xdr:rowOff>
    </xdr:from>
    <xdr:to>
      <xdr:col>3</xdr:col>
      <xdr:colOff>276225</xdr:colOff>
      <xdr:row>3</xdr:row>
      <xdr:rowOff>19050</xdr:rowOff>
    </xdr:to>
    <xdr:pic>
      <xdr:nvPicPr>
        <xdr:cNvPr id="1" name="Picture 1"/>
        <xdr:cNvPicPr preferRelativeResize="1">
          <a:picLocks noChangeAspect="1"/>
        </xdr:cNvPicPr>
      </xdr:nvPicPr>
      <xdr:blipFill>
        <a:blip r:embed="rId1"/>
        <a:stretch>
          <a:fillRect/>
        </a:stretch>
      </xdr:blipFill>
      <xdr:spPr>
        <a:xfrm>
          <a:off x="0" y="152400"/>
          <a:ext cx="1000125"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53"/>
  <sheetViews>
    <sheetView tabSelected="1" workbookViewId="0" topLeftCell="A1">
      <selection activeCell="A5" sqref="A5"/>
    </sheetView>
  </sheetViews>
  <sheetFormatPr defaultColWidth="9.140625" defaultRowHeight="12.75"/>
  <cols>
    <col min="1" max="1" width="26.57421875" style="61" customWidth="1"/>
    <col min="2" max="2" width="6.00390625" style="159" customWidth="1"/>
    <col min="3" max="3" width="12.57421875" style="61" customWidth="1"/>
    <col min="4" max="4" width="14.00390625" style="61" customWidth="1"/>
    <col min="5" max="5" width="6.8515625" style="61" customWidth="1"/>
    <col min="6" max="6" width="12.140625" style="61" customWidth="1"/>
    <col min="7" max="7" width="14.00390625" style="61" bestFit="1" customWidth="1"/>
    <col min="8" max="16384" width="9.140625" style="61" customWidth="1"/>
  </cols>
  <sheetData>
    <row r="1" spans="1:7" ht="12.75">
      <c r="A1" s="1"/>
      <c r="B1" s="118"/>
      <c r="C1" s="1"/>
      <c r="D1" s="1"/>
      <c r="E1" s="1"/>
      <c r="F1" s="1"/>
      <c r="G1" s="1"/>
    </row>
    <row r="2" spans="1:7" ht="12.75">
      <c r="A2" s="1"/>
      <c r="B2" s="118"/>
      <c r="C2" s="1"/>
      <c r="D2" s="1"/>
      <c r="E2" s="1"/>
      <c r="F2" s="1"/>
      <c r="G2" s="1"/>
    </row>
    <row r="3" spans="1:7" ht="12.75">
      <c r="A3" s="1"/>
      <c r="B3" s="118"/>
      <c r="C3" s="1"/>
      <c r="D3" s="1"/>
      <c r="E3" s="1"/>
      <c r="F3" s="1"/>
      <c r="G3" s="1"/>
    </row>
    <row r="4" spans="1:7" ht="12.75">
      <c r="A4" s="1"/>
      <c r="B4" s="118"/>
      <c r="C4" s="1"/>
      <c r="D4" s="1"/>
      <c r="E4" s="1"/>
      <c r="F4" s="1"/>
      <c r="G4" s="1"/>
    </row>
    <row r="5" spans="1:7" ht="15.75">
      <c r="A5" s="2" t="s">
        <v>0</v>
      </c>
      <c r="B5" s="118"/>
      <c r="C5" s="1"/>
      <c r="D5" s="1"/>
      <c r="E5" s="1"/>
      <c r="F5" s="1"/>
      <c r="G5" s="1"/>
    </row>
    <row r="6" spans="1:7" ht="12.75">
      <c r="A6" s="3"/>
      <c r="B6" s="118"/>
      <c r="C6" s="1"/>
      <c r="D6" s="1"/>
      <c r="E6" s="1"/>
      <c r="F6" s="1"/>
      <c r="G6" s="1"/>
    </row>
    <row r="7" spans="1:7" ht="12.75">
      <c r="A7" s="3" t="s">
        <v>1</v>
      </c>
      <c r="B7" s="118"/>
      <c r="C7" s="1"/>
      <c r="D7" s="1"/>
      <c r="E7" s="1"/>
      <c r="F7" s="1"/>
      <c r="G7" s="1"/>
    </row>
    <row r="8" spans="1:7" ht="12.75">
      <c r="A8" s="3" t="s">
        <v>262</v>
      </c>
      <c r="B8" s="118"/>
      <c r="C8" s="1"/>
      <c r="D8" s="1"/>
      <c r="E8" s="1"/>
      <c r="F8" s="1"/>
      <c r="G8" s="1"/>
    </row>
    <row r="9" spans="1:7" ht="12.75">
      <c r="A9" s="1" t="s">
        <v>2</v>
      </c>
      <c r="B9" s="118"/>
      <c r="C9" s="1"/>
      <c r="D9" s="1"/>
      <c r="E9" s="1"/>
      <c r="F9" s="1"/>
      <c r="G9" s="1"/>
    </row>
    <row r="10" spans="1:7" ht="12.75">
      <c r="A10" s="1"/>
      <c r="B10" s="118"/>
      <c r="C10" s="1"/>
      <c r="D10" s="1"/>
      <c r="E10" s="1"/>
      <c r="F10" s="1"/>
      <c r="G10" s="1"/>
    </row>
    <row r="11" spans="1:7" ht="12.75">
      <c r="A11" s="1"/>
      <c r="B11" s="118"/>
      <c r="C11" s="175" t="s">
        <v>3</v>
      </c>
      <c r="D11" s="175"/>
      <c r="E11" s="1"/>
      <c r="F11" s="175" t="s">
        <v>4</v>
      </c>
      <c r="G11" s="175"/>
    </row>
    <row r="12" spans="1:7" ht="12.75">
      <c r="A12" s="1"/>
      <c r="B12" s="118"/>
      <c r="C12" s="4"/>
      <c r="D12" s="5" t="s">
        <v>5</v>
      </c>
      <c r="E12" s="4"/>
      <c r="F12" s="4"/>
      <c r="G12" s="5" t="s">
        <v>5</v>
      </c>
    </row>
    <row r="13" spans="1:7" ht="12.75">
      <c r="A13" s="1"/>
      <c r="B13" s="118"/>
      <c r="C13" s="5" t="s">
        <v>6</v>
      </c>
      <c r="D13" s="5" t="s">
        <v>7</v>
      </c>
      <c r="E13" s="4"/>
      <c r="F13" s="5" t="s">
        <v>6</v>
      </c>
      <c r="G13" s="5" t="s">
        <v>7</v>
      </c>
    </row>
    <row r="14" spans="1:7" ht="12.75">
      <c r="A14" s="1"/>
      <c r="B14" s="118"/>
      <c r="C14" s="5" t="s">
        <v>7</v>
      </c>
      <c r="D14" s="5" t="s">
        <v>8</v>
      </c>
      <c r="E14" s="4"/>
      <c r="F14" s="5" t="s">
        <v>7</v>
      </c>
      <c r="G14" s="5" t="s">
        <v>8</v>
      </c>
    </row>
    <row r="15" spans="1:7" ht="12.75">
      <c r="A15" s="1"/>
      <c r="B15" s="118"/>
      <c r="C15" s="5" t="s">
        <v>9</v>
      </c>
      <c r="D15" s="5" t="s">
        <v>9</v>
      </c>
      <c r="E15" s="4"/>
      <c r="F15" s="5" t="s">
        <v>10</v>
      </c>
      <c r="G15" s="5" t="s">
        <v>11</v>
      </c>
    </row>
    <row r="16" spans="1:7" ht="12.75">
      <c r="A16" s="1"/>
      <c r="B16" s="118"/>
      <c r="C16" s="5"/>
      <c r="D16" s="5"/>
      <c r="E16" s="4"/>
      <c r="F16" s="5"/>
      <c r="G16" s="5"/>
    </row>
    <row r="17" spans="1:7" ht="12.75">
      <c r="A17" s="1"/>
      <c r="B17" s="118"/>
      <c r="C17" s="6" t="s">
        <v>260</v>
      </c>
      <c r="D17" s="6" t="s">
        <v>261</v>
      </c>
      <c r="E17" s="4"/>
      <c r="F17" s="6" t="s">
        <v>260</v>
      </c>
      <c r="G17" s="6" t="s">
        <v>261</v>
      </c>
    </row>
    <row r="18" spans="1:7" ht="12.75">
      <c r="A18" s="1"/>
      <c r="B18" s="50" t="s">
        <v>12</v>
      </c>
      <c r="C18" s="6" t="s">
        <v>13</v>
      </c>
      <c r="D18" s="6" t="s">
        <v>13</v>
      </c>
      <c r="E18" s="1"/>
      <c r="F18" s="6" t="s">
        <v>13</v>
      </c>
      <c r="G18" s="6" t="s">
        <v>13</v>
      </c>
    </row>
    <row r="19" spans="1:7" ht="12.75">
      <c r="A19" s="1"/>
      <c r="B19" s="118"/>
      <c r="C19" s="1"/>
      <c r="D19" s="1"/>
      <c r="E19" s="1"/>
      <c r="F19" s="9"/>
      <c r="G19" s="9"/>
    </row>
    <row r="20" spans="1:7" ht="12.75">
      <c r="A20" s="1" t="s">
        <v>14</v>
      </c>
      <c r="B20" s="118"/>
      <c r="C20" s="8">
        <v>23359</v>
      </c>
      <c r="D20" s="8">
        <v>16060</v>
      </c>
      <c r="E20" s="1"/>
      <c r="F20" s="8">
        <v>60581</v>
      </c>
      <c r="G20" s="8">
        <v>47156</v>
      </c>
    </row>
    <row r="21" spans="1:7" ht="12.75">
      <c r="A21" s="1"/>
      <c r="B21" s="118"/>
      <c r="C21" s="8"/>
      <c r="D21" s="8"/>
      <c r="E21" s="9"/>
      <c r="F21" s="8"/>
      <c r="G21" s="8"/>
    </row>
    <row r="22" spans="1:7" ht="12.75">
      <c r="A22" s="1" t="s">
        <v>16</v>
      </c>
      <c r="B22" s="118"/>
      <c r="C22" s="8">
        <v>-16193</v>
      </c>
      <c r="D22" s="8">
        <v>-10548</v>
      </c>
      <c r="E22" s="9"/>
      <c r="F22" s="8">
        <f>-43133</f>
        <v>-43133</v>
      </c>
      <c r="G22" s="8">
        <f>-33119+646+44</f>
        <v>-32429</v>
      </c>
    </row>
    <row r="23" spans="1:7" ht="12.75">
      <c r="A23" s="1"/>
      <c r="B23" s="118"/>
      <c r="C23" s="10"/>
      <c r="D23" s="10"/>
      <c r="E23" s="9"/>
      <c r="F23" s="10"/>
      <c r="G23" s="10"/>
    </row>
    <row r="24" spans="1:7" ht="12.75">
      <c r="A24" s="1" t="s">
        <v>17</v>
      </c>
      <c r="B24" s="118"/>
      <c r="C24" s="8">
        <f>SUM(C20:C23)</f>
        <v>7166</v>
      </c>
      <c r="D24" s="8">
        <f>SUM(D20:D23)</f>
        <v>5512</v>
      </c>
      <c r="E24" s="9"/>
      <c r="F24" s="8">
        <f>SUM(F20:F23)</f>
        <v>17448</v>
      </c>
      <c r="G24" s="8">
        <f>SUM(G20:G23)</f>
        <v>14727</v>
      </c>
    </row>
    <row r="25" spans="1:7" ht="12.75">
      <c r="A25" s="137"/>
      <c r="B25" s="118"/>
      <c r="C25" s="124"/>
      <c r="D25" s="124"/>
      <c r="E25" s="125"/>
      <c r="F25" s="124"/>
      <c r="G25" s="124"/>
    </row>
    <row r="26" spans="1:7" ht="12.75">
      <c r="A26" s="1" t="s">
        <v>207</v>
      </c>
      <c r="B26" s="118"/>
      <c r="C26" s="8">
        <v>21</v>
      </c>
      <c r="D26" s="8">
        <v>40</v>
      </c>
      <c r="E26" s="9"/>
      <c r="F26" s="8">
        <v>38</v>
      </c>
      <c r="G26" s="8">
        <v>168</v>
      </c>
    </row>
    <row r="27" spans="1:7" ht="12.75">
      <c r="A27" s="1"/>
      <c r="B27" s="118"/>
      <c r="C27" s="8"/>
      <c r="D27" s="8"/>
      <c r="E27" s="9"/>
      <c r="F27" s="8"/>
      <c r="G27" s="8"/>
    </row>
    <row r="28" spans="1:7" ht="12.75">
      <c r="A28" s="1" t="s">
        <v>18</v>
      </c>
      <c r="B28" s="118"/>
      <c r="C28" s="8">
        <v>-722</v>
      </c>
      <c r="D28" s="8">
        <v>-787</v>
      </c>
      <c r="E28" s="9"/>
      <c r="F28" s="8">
        <f>-2065</f>
        <v>-2065</v>
      </c>
      <c r="G28" s="8">
        <f>-1173-646-44-240-5</f>
        <v>-2108</v>
      </c>
    </row>
    <row r="29" spans="1:7" ht="12.75">
      <c r="A29" s="1"/>
      <c r="B29" s="118"/>
      <c r="C29" s="8"/>
      <c r="D29" s="8"/>
      <c r="E29" s="9"/>
      <c r="F29" s="8"/>
      <c r="G29" s="8"/>
    </row>
    <row r="30" spans="1:7" ht="12.75">
      <c r="A30" s="1" t="s">
        <v>19</v>
      </c>
      <c r="B30" s="118"/>
      <c r="C30" s="8">
        <v>-1583</v>
      </c>
      <c r="D30" s="8">
        <v>-904</v>
      </c>
      <c r="E30" s="87"/>
      <c r="F30" s="8">
        <f>-4670</f>
        <v>-4670</v>
      </c>
      <c r="G30" s="8">
        <f>-3939+240+5+409+800-69+37-24</f>
        <v>-2541</v>
      </c>
    </row>
    <row r="31" spans="1:7" ht="12.75">
      <c r="A31" s="1"/>
      <c r="B31" s="118"/>
      <c r="C31" s="8"/>
      <c r="D31" s="8"/>
      <c r="E31" s="9"/>
      <c r="F31" s="8"/>
      <c r="G31" s="8"/>
    </row>
    <row r="32" spans="1:7" ht="12.75">
      <c r="A32" s="1" t="s">
        <v>208</v>
      </c>
      <c r="B32" s="118"/>
      <c r="C32" s="8">
        <v>-608</v>
      </c>
      <c r="D32" s="8">
        <v>-330</v>
      </c>
      <c r="E32" s="9"/>
      <c r="F32" s="8">
        <f>-1451</f>
        <v>-1451</v>
      </c>
      <c r="G32" s="8">
        <f>-1199-409-800+69-37+24</f>
        <v>-2352</v>
      </c>
    </row>
    <row r="33" spans="1:7" ht="12.75">
      <c r="A33" s="1"/>
      <c r="B33" s="118"/>
      <c r="C33" s="11"/>
      <c r="D33" s="11"/>
      <c r="E33" s="12"/>
      <c r="F33" s="11"/>
      <c r="G33" s="11"/>
    </row>
    <row r="34" spans="1:7" ht="12.75">
      <c r="A34" s="1" t="s">
        <v>20</v>
      </c>
      <c r="B34" s="118"/>
      <c r="C34" s="8">
        <v>-146</v>
      </c>
      <c r="D34" s="8">
        <v>-68</v>
      </c>
      <c r="E34" s="1"/>
      <c r="F34" s="8">
        <f>-482</f>
        <v>-482</v>
      </c>
      <c r="G34" s="8">
        <f>-146</f>
        <v>-146</v>
      </c>
    </row>
    <row r="35" spans="1:7" ht="12.75">
      <c r="A35" s="1"/>
      <c r="B35" s="118"/>
      <c r="C35" s="10"/>
      <c r="D35" s="10"/>
      <c r="E35" s="1"/>
      <c r="F35" s="10"/>
      <c r="G35" s="10"/>
    </row>
    <row r="36" spans="1:8" ht="12.75">
      <c r="A36" s="3" t="s">
        <v>21</v>
      </c>
      <c r="B36" s="118"/>
      <c r="C36" s="8">
        <f>C24+C26+C28+C30+C32+C34</f>
        <v>4128</v>
      </c>
      <c r="D36" s="8">
        <f>D24+D26+D28+D30+D32+D34</f>
        <v>3463</v>
      </c>
      <c r="E36" s="136"/>
      <c r="F36" s="8">
        <f>F24+F26+F28+F30+F32+F34</f>
        <v>8818</v>
      </c>
      <c r="G36" s="8">
        <f>G24+G26+G28+G30+G32+G34</f>
        <v>7748</v>
      </c>
      <c r="H36" s="72"/>
    </row>
    <row r="37" spans="1:7" ht="12.75">
      <c r="A37" s="1"/>
      <c r="B37" s="118"/>
      <c r="C37" s="138"/>
      <c r="D37" s="8"/>
      <c r="E37" s="1"/>
      <c r="F37" s="8"/>
      <c r="G37" s="8"/>
    </row>
    <row r="38" spans="1:7" ht="12.75">
      <c r="A38" s="1" t="s">
        <v>209</v>
      </c>
      <c r="B38" s="118" t="s">
        <v>22</v>
      </c>
      <c r="C38" s="8">
        <v>-439</v>
      </c>
      <c r="D38" s="8">
        <v>-13</v>
      </c>
      <c r="E38" s="1"/>
      <c r="F38" s="8">
        <f>-1310</f>
        <v>-1310</v>
      </c>
      <c r="G38" s="8">
        <f>-640</f>
        <v>-640</v>
      </c>
    </row>
    <row r="39" spans="1:7" ht="12.75">
      <c r="A39" s="1"/>
      <c r="B39" s="118"/>
      <c r="C39" s="10"/>
      <c r="D39" s="10"/>
      <c r="E39" s="1"/>
      <c r="F39" s="10"/>
      <c r="G39" s="10"/>
    </row>
    <row r="40" spans="1:7" ht="13.5" thickBot="1">
      <c r="A40" s="3" t="s">
        <v>23</v>
      </c>
      <c r="B40" s="118"/>
      <c r="C40" s="13">
        <f>SUM(C36:C39)</f>
        <v>3689</v>
      </c>
      <c r="D40" s="74">
        <f>SUM(D36:D39)</f>
        <v>3450</v>
      </c>
      <c r="E40" s="1"/>
      <c r="F40" s="74">
        <f>SUM(F36:F39)</f>
        <v>7508</v>
      </c>
      <c r="G40" s="74">
        <f>SUM(G36:G39)</f>
        <v>7108</v>
      </c>
    </row>
    <row r="41" spans="1:7" ht="12.75">
      <c r="A41" s="1"/>
      <c r="B41" s="118"/>
      <c r="C41" s="135"/>
      <c r="D41" s="14"/>
      <c r="E41" s="1"/>
      <c r="F41" s="135"/>
      <c r="G41" s="87"/>
    </row>
    <row r="42" spans="1:7" ht="12.75">
      <c r="A42" s="1" t="s">
        <v>210</v>
      </c>
      <c r="B42" s="118"/>
      <c r="C42" s="7"/>
      <c r="D42" s="1"/>
      <c r="E42" s="1"/>
      <c r="F42" s="1"/>
      <c r="G42" s="1"/>
    </row>
    <row r="43" spans="1:7" ht="13.5" thickBot="1">
      <c r="A43" s="1" t="s">
        <v>211</v>
      </c>
      <c r="B43" s="118"/>
      <c r="C43" s="115">
        <f>C40</f>
        <v>3689</v>
      </c>
      <c r="D43" s="115">
        <f>D40</f>
        <v>3450</v>
      </c>
      <c r="E43" s="1"/>
      <c r="F43" s="115">
        <f>F40</f>
        <v>7508</v>
      </c>
      <c r="G43" s="115">
        <f>G40</f>
        <v>7108</v>
      </c>
    </row>
    <row r="44" spans="1:7" ht="12.75">
      <c r="A44" s="1"/>
      <c r="B44" s="118"/>
      <c r="C44" s="7"/>
      <c r="D44" s="1"/>
      <c r="E44" s="1"/>
      <c r="F44" s="1"/>
      <c r="G44" s="1"/>
    </row>
    <row r="45" spans="1:7" ht="12.75">
      <c r="A45" s="3" t="s">
        <v>24</v>
      </c>
      <c r="B45" s="118"/>
      <c r="C45" s="8"/>
      <c r="D45" s="14"/>
      <c r="E45" s="1"/>
      <c r="F45" s="9"/>
      <c r="G45" s="14"/>
    </row>
    <row r="46" spans="1:7" ht="12.75">
      <c r="A46" s="1" t="s">
        <v>25</v>
      </c>
      <c r="B46" s="118" t="s">
        <v>26</v>
      </c>
      <c r="C46" s="75">
        <f>note!I317</f>
        <v>0.6107100228291983</v>
      </c>
      <c r="D46" s="58">
        <v>0.57</v>
      </c>
      <c r="E46" s="9"/>
      <c r="F46" s="89">
        <f>note!J317</f>
        <v>1.242945522631442</v>
      </c>
      <c r="G46" s="15">
        <v>1.18</v>
      </c>
    </row>
    <row r="47" spans="1:7" ht="13.5" thickBot="1">
      <c r="A47" s="1" t="s">
        <v>27</v>
      </c>
      <c r="B47" s="118" t="s">
        <v>26</v>
      </c>
      <c r="C47" s="76">
        <f>note!I327</f>
        <v>0.6064491735095636</v>
      </c>
      <c r="D47" s="16" t="s">
        <v>15</v>
      </c>
      <c r="E47" s="1"/>
      <c r="F47" s="16" t="s">
        <v>15</v>
      </c>
      <c r="G47" s="16" t="s">
        <v>15</v>
      </c>
    </row>
    <row r="48" spans="1:7" ht="12.75">
      <c r="A48" s="1"/>
      <c r="B48" s="118"/>
      <c r="C48" s="7"/>
      <c r="D48" s="1"/>
      <c r="E48" s="1"/>
      <c r="F48" s="1"/>
      <c r="G48" s="1"/>
    </row>
    <row r="49" spans="1:7" ht="12.75">
      <c r="A49" s="1"/>
      <c r="B49" s="118"/>
      <c r="C49" s="7"/>
      <c r="D49" s="1"/>
      <c r="E49" s="1"/>
      <c r="F49" s="1"/>
      <c r="G49" s="1"/>
    </row>
    <row r="50" spans="1:7" ht="12.75">
      <c r="A50" s="3" t="s">
        <v>28</v>
      </c>
      <c r="B50" s="118"/>
      <c r="C50" s="7"/>
      <c r="D50" s="1"/>
      <c r="E50" s="1"/>
      <c r="F50" s="1"/>
      <c r="G50" s="1"/>
    </row>
    <row r="51" spans="1:7" ht="12.75" customHeight="1">
      <c r="A51" s="176" t="s">
        <v>189</v>
      </c>
      <c r="B51" s="176"/>
      <c r="C51" s="176"/>
      <c r="D51" s="176"/>
      <c r="E51" s="176"/>
      <c r="F51" s="176"/>
      <c r="G51" s="176"/>
    </row>
    <row r="52" spans="1:7" ht="12.75">
      <c r="A52" s="176"/>
      <c r="B52" s="176"/>
      <c r="C52" s="176"/>
      <c r="D52" s="176"/>
      <c r="E52" s="176"/>
      <c r="F52" s="176"/>
      <c r="G52" s="176"/>
    </row>
    <row r="53" spans="1:7" ht="12.75">
      <c r="A53" s="176"/>
      <c r="B53" s="176"/>
      <c r="C53" s="176"/>
      <c r="D53" s="176"/>
      <c r="E53" s="176"/>
      <c r="F53" s="176"/>
      <c r="G53" s="176"/>
    </row>
  </sheetData>
  <mergeCells count="3">
    <mergeCell ref="C11:D11"/>
    <mergeCell ref="F11:G11"/>
    <mergeCell ref="A51:G53"/>
  </mergeCells>
  <printOptions/>
  <pageMargins left="0.75" right="0.75" top="1" bottom="0.6" header="0.5" footer="0.5"/>
  <pageSetup fitToHeight="1" fitToWidth="1"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77"/>
  <sheetViews>
    <sheetView workbookViewId="0" topLeftCell="A1">
      <selection activeCell="A65" sqref="A65"/>
    </sheetView>
  </sheetViews>
  <sheetFormatPr defaultColWidth="9.140625" defaultRowHeight="12.75"/>
  <cols>
    <col min="1" max="1" width="42.57421875" style="0" customWidth="1"/>
    <col min="2" max="2" width="13.8515625" style="0" customWidth="1"/>
    <col min="3" max="3" width="6.7109375" style="149" customWidth="1"/>
    <col min="4" max="4" width="15.140625" style="0" customWidth="1"/>
  </cols>
  <sheetData>
    <row r="1" spans="1:4" ht="12.75">
      <c r="A1" s="1"/>
      <c r="B1" s="1"/>
      <c r="C1" s="7"/>
      <c r="D1" s="1"/>
    </row>
    <row r="2" spans="1:4" ht="12.75">
      <c r="A2" s="1"/>
      <c r="B2" s="1"/>
      <c r="C2" s="7"/>
      <c r="D2" s="1"/>
    </row>
    <row r="3" spans="1:4" ht="12.75">
      <c r="A3" s="1"/>
      <c r="B3" s="1"/>
      <c r="C3" s="7"/>
      <c r="D3" s="1"/>
    </row>
    <row r="4" spans="1:4" ht="12.75">
      <c r="A4" s="1"/>
      <c r="B4" s="1"/>
      <c r="C4" s="7"/>
      <c r="D4" s="1"/>
    </row>
    <row r="5" spans="1:4" ht="15.75">
      <c r="A5" s="2" t="s">
        <v>0</v>
      </c>
      <c r="B5" s="1"/>
      <c r="C5" s="7"/>
      <c r="D5" s="1"/>
    </row>
    <row r="6" spans="1:4" ht="12.75">
      <c r="A6" s="1"/>
      <c r="B6" s="1"/>
      <c r="C6" s="7"/>
      <c r="D6" s="1"/>
    </row>
    <row r="7" spans="1:4" ht="12.75">
      <c r="A7" s="3" t="s">
        <v>29</v>
      </c>
      <c r="B7" s="1"/>
      <c r="C7" s="7"/>
      <c r="D7" s="1"/>
    </row>
    <row r="8" spans="1:4" ht="12.75">
      <c r="A8" s="3" t="s">
        <v>262</v>
      </c>
      <c r="B8" s="1"/>
      <c r="C8" s="7"/>
      <c r="D8" s="1"/>
    </row>
    <row r="9" spans="1:4" ht="12.75">
      <c r="A9" s="1" t="s">
        <v>2</v>
      </c>
      <c r="B9" s="1"/>
      <c r="C9" s="7"/>
      <c r="D9" s="1"/>
    </row>
    <row r="10" spans="1:4" ht="12.75">
      <c r="A10" s="1"/>
      <c r="B10" s="18" t="s">
        <v>30</v>
      </c>
      <c r="C10" s="7"/>
      <c r="D10" s="1"/>
    </row>
    <row r="11" spans="1:4" ht="12.75">
      <c r="A11" s="3"/>
      <c r="B11" s="18" t="s">
        <v>149</v>
      </c>
      <c r="C11" s="7"/>
      <c r="D11" s="19" t="s">
        <v>31</v>
      </c>
    </row>
    <row r="12" spans="1:4" ht="12.75">
      <c r="A12" s="1"/>
      <c r="B12" s="20" t="s">
        <v>260</v>
      </c>
      <c r="C12" s="147"/>
      <c r="D12" s="20" t="s">
        <v>176</v>
      </c>
    </row>
    <row r="13" spans="1:4" ht="12.75">
      <c r="A13" s="1"/>
      <c r="B13" s="6" t="s">
        <v>13</v>
      </c>
      <c r="C13" s="147"/>
      <c r="D13" s="20" t="s">
        <v>13</v>
      </c>
    </row>
    <row r="14" spans="1:4" ht="12.75">
      <c r="A14" s="62" t="s">
        <v>157</v>
      </c>
      <c r="B14" s="1"/>
      <c r="C14" s="7"/>
      <c r="D14" s="19"/>
    </row>
    <row r="15" spans="1:4" ht="12.75">
      <c r="A15" s="3" t="s">
        <v>32</v>
      </c>
      <c r="B15" s="11"/>
      <c r="C15" s="21"/>
      <c r="D15" s="22"/>
    </row>
    <row r="16" spans="1:4" ht="12.75">
      <c r="A16" s="1" t="s">
        <v>33</v>
      </c>
      <c r="B16" s="11">
        <v>68191</v>
      </c>
      <c r="C16" s="21"/>
      <c r="D16" s="11">
        <v>64663</v>
      </c>
    </row>
    <row r="17" spans="1:4" ht="12.75">
      <c r="A17" s="1" t="s">
        <v>171</v>
      </c>
      <c r="B17" s="11">
        <v>2072</v>
      </c>
      <c r="C17" s="21"/>
      <c r="D17" s="11">
        <v>2097</v>
      </c>
    </row>
    <row r="18" spans="1:4" ht="12.75">
      <c r="A18" s="1" t="s">
        <v>34</v>
      </c>
      <c r="B18" s="11">
        <v>111</v>
      </c>
      <c r="C18" s="21"/>
      <c r="D18" s="11">
        <v>113</v>
      </c>
    </row>
    <row r="19" spans="1:4" ht="12.75">
      <c r="A19" s="1" t="s">
        <v>237</v>
      </c>
      <c r="B19" s="10">
        <v>50</v>
      </c>
      <c r="C19" s="7"/>
      <c r="D19" s="10">
        <v>50</v>
      </c>
    </row>
    <row r="20" spans="1:4" ht="12.75">
      <c r="A20" s="1"/>
      <c r="B20" s="30">
        <f>SUM(B16:B19)</f>
        <v>70424</v>
      </c>
      <c r="C20" s="7"/>
      <c r="D20" s="30">
        <f>SUM(D16:D19)</f>
        <v>66923</v>
      </c>
    </row>
    <row r="21" spans="1:4" ht="12.75" customHeight="1">
      <c r="A21" s="23"/>
      <c r="B21" s="11"/>
      <c r="C21" s="21"/>
      <c r="D21" s="11"/>
    </row>
    <row r="22" spans="1:4" ht="12.75">
      <c r="A22" s="3" t="s">
        <v>35</v>
      </c>
      <c r="B22" s="11"/>
      <c r="C22" s="21"/>
      <c r="D22" s="11"/>
    </row>
    <row r="23" spans="1:4" ht="12.75">
      <c r="A23" s="1" t="s">
        <v>36</v>
      </c>
      <c r="B23" s="11">
        <v>19949</v>
      </c>
      <c r="C23" s="21"/>
      <c r="D23" s="11">
        <v>25744</v>
      </c>
    </row>
    <row r="24" spans="1:4" ht="12.75">
      <c r="A24" s="1" t="s">
        <v>37</v>
      </c>
      <c r="B24" s="11">
        <v>8977</v>
      </c>
      <c r="C24" s="21"/>
      <c r="D24" s="11">
        <v>10756</v>
      </c>
    </row>
    <row r="25" spans="1:4" ht="12.75">
      <c r="A25" s="1" t="s">
        <v>38</v>
      </c>
      <c r="B25" s="73">
        <v>1094</v>
      </c>
      <c r="C25" s="24"/>
      <c r="D25" s="73">
        <v>2236</v>
      </c>
    </row>
    <row r="26" spans="1:4" ht="12.75">
      <c r="A26" s="1" t="s">
        <v>177</v>
      </c>
      <c r="B26" s="73">
        <v>168</v>
      </c>
      <c r="C26" s="24"/>
      <c r="D26" s="73">
        <v>508</v>
      </c>
    </row>
    <row r="27" spans="1:4" ht="12.75">
      <c r="A27" s="1" t="s">
        <v>231</v>
      </c>
      <c r="B27" s="73">
        <v>7679</v>
      </c>
      <c r="C27" s="24"/>
      <c r="D27" s="73">
        <v>0</v>
      </c>
    </row>
    <row r="28" spans="1:4" ht="12.75">
      <c r="A28" s="1" t="s">
        <v>217</v>
      </c>
      <c r="B28" s="73">
        <v>2514</v>
      </c>
      <c r="C28" s="24"/>
      <c r="D28" s="73">
        <v>261</v>
      </c>
    </row>
    <row r="29" spans="1:4" ht="12.75">
      <c r="A29" s="1" t="s">
        <v>39</v>
      </c>
      <c r="B29" s="11">
        <v>7150</v>
      </c>
      <c r="C29" s="21"/>
      <c r="D29" s="11">
        <v>3389</v>
      </c>
    </row>
    <row r="30" spans="1:4" ht="12.75">
      <c r="A30" s="1"/>
      <c r="B30" s="30">
        <f>SUM(B23:B29)</f>
        <v>47531</v>
      </c>
      <c r="C30" s="21"/>
      <c r="D30" s="30">
        <f>SUM(D23:D29)</f>
        <v>42894</v>
      </c>
    </row>
    <row r="31" spans="1:4" ht="12.75">
      <c r="A31" s="1"/>
      <c r="B31" s="11"/>
      <c r="C31" s="21"/>
      <c r="D31" s="11"/>
    </row>
    <row r="32" spans="1:4" ht="13.5" thickBot="1">
      <c r="A32" s="3" t="s">
        <v>156</v>
      </c>
      <c r="B32" s="32">
        <f>+B20+B30</f>
        <v>117955</v>
      </c>
      <c r="C32" s="21"/>
      <c r="D32" s="32">
        <f>+D20+D30</f>
        <v>109817</v>
      </c>
    </row>
    <row r="33" spans="1:4" ht="12.75">
      <c r="A33" s="3"/>
      <c r="B33" s="11"/>
      <c r="C33" s="21"/>
      <c r="D33" s="11"/>
    </row>
    <row r="34" spans="1:4" ht="12.75">
      <c r="A34" s="3" t="s">
        <v>158</v>
      </c>
      <c r="B34" s="11"/>
      <c r="C34" s="21"/>
      <c r="D34" s="11"/>
    </row>
    <row r="35" spans="1:4" ht="12.75">
      <c r="A35" s="3" t="s">
        <v>234</v>
      </c>
      <c r="B35" s="11"/>
      <c r="C35" s="21"/>
      <c r="D35" s="11"/>
    </row>
    <row r="36" spans="1:4" ht="12.75">
      <c r="A36" s="1" t="s">
        <v>46</v>
      </c>
      <c r="B36" s="11">
        <v>60426</v>
      </c>
      <c r="C36" s="21"/>
      <c r="D36" s="11">
        <v>60406</v>
      </c>
    </row>
    <row r="37" spans="1:4" ht="12.75">
      <c r="A37" s="1" t="s">
        <v>238</v>
      </c>
      <c r="B37" s="11">
        <f>-14</f>
        <v>-14</v>
      </c>
      <c r="C37" s="21"/>
      <c r="D37" s="11">
        <v>0</v>
      </c>
    </row>
    <row r="38" spans="1:4" ht="12.75">
      <c r="A38" s="1" t="s">
        <v>148</v>
      </c>
      <c r="B38" s="11">
        <v>73</v>
      </c>
      <c r="C38" s="21"/>
      <c r="D38" s="11">
        <v>60</v>
      </c>
    </row>
    <row r="39" spans="1:4" ht="12.75">
      <c r="A39" s="1" t="s">
        <v>47</v>
      </c>
      <c r="B39" s="11">
        <v>1304</v>
      </c>
      <c r="C39" s="21"/>
      <c r="D39" s="11">
        <v>1304</v>
      </c>
    </row>
    <row r="40" spans="1:4" ht="12.75">
      <c r="A40" s="1" t="s">
        <v>48</v>
      </c>
      <c r="B40" s="11">
        <v>2013</v>
      </c>
      <c r="C40" s="21"/>
      <c r="D40" s="11">
        <v>1929</v>
      </c>
    </row>
    <row r="41" spans="1:4" ht="12.75">
      <c r="A41" s="1" t="s">
        <v>159</v>
      </c>
      <c r="B41" s="11">
        <v>477</v>
      </c>
      <c r="C41" s="21"/>
      <c r="D41" s="11">
        <v>410</v>
      </c>
    </row>
    <row r="42" spans="1:4" ht="12.75">
      <c r="A42" s="1" t="s">
        <v>49</v>
      </c>
      <c r="B42" s="11">
        <v>24973</v>
      </c>
      <c r="C42" s="21"/>
      <c r="D42" s="11">
        <v>19277</v>
      </c>
    </row>
    <row r="43" spans="1:4" ht="12.75">
      <c r="A43" s="3" t="s">
        <v>235</v>
      </c>
      <c r="B43" s="30">
        <f>SUM(B36:B42)</f>
        <v>89252</v>
      </c>
      <c r="C43" s="21"/>
      <c r="D43" s="30">
        <f>SUM(D36:D42)</f>
        <v>83386</v>
      </c>
    </row>
    <row r="44" spans="1:4" ht="12.75">
      <c r="A44" s="3"/>
      <c r="B44" s="11"/>
      <c r="C44" s="21"/>
      <c r="D44" s="11"/>
    </row>
    <row r="45" spans="1:4" ht="12.75">
      <c r="A45" s="3" t="s">
        <v>50</v>
      </c>
      <c r="B45" s="11"/>
      <c r="C45" s="21"/>
      <c r="D45" s="11"/>
    </row>
    <row r="46" spans="1:4" ht="12.75">
      <c r="A46" s="1" t="s">
        <v>43</v>
      </c>
      <c r="B46" s="11">
        <v>1859</v>
      </c>
      <c r="C46" s="21"/>
      <c r="D46" s="11">
        <v>1998</v>
      </c>
    </row>
    <row r="47" spans="1:4" ht="12.75">
      <c r="A47" s="1" t="s">
        <v>51</v>
      </c>
      <c r="B47" s="11">
        <v>4277</v>
      </c>
      <c r="C47" s="21"/>
      <c r="D47" s="11">
        <v>4040</v>
      </c>
    </row>
    <row r="48" spans="1:4" ht="12.75">
      <c r="A48" s="3"/>
      <c r="B48" s="30">
        <f>SUM(B46:B47)</f>
        <v>6136</v>
      </c>
      <c r="C48" s="21"/>
      <c r="D48" s="30">
        <f>SUM(D46:D47)</f>
        <v>6038</v>
      </c>
    </row>
    <row r="49" spans="1:4" ht="12.75" customHeight="1">
      <c r="A49" s="1"/>
      <c r="B49" s="11"/>
      <c r="C49" s="21"/>
      <c r="D49" s="11"/>
    </row>
    <row r="50" spans="1:4" ht="12.75">
      <c r="A50" s="3" t="s">
        <v>40</v>
      </c>
      <c r="B50" s="11"/>
      <c r="C50" s="21"/>
      <c r="D50" s="11"/>
    </row>
    <row r="51" spans="1:4" ht="12.75">
      <c r="A51" s="1" t="s">
        <v>41</v>
      </c>
      <c r="B51" s="11">
        <v>9342</v>
      </c>
      <c r="C51" s="21"/>
      <c r="D51" s="11">
        <v>5428</v>
      </c>
    </row>
    <row r="52" spans="1:4" ht="12.75">
      <c r="A52" s="1" t="s">
        <v>42</v>
      </c>
      <c r="B52" s="11">
        <v>2255</v>
      </c>
      <c r="C52" s="21"/>
      <c r="D52" s="11">
        <v>2289</v>
      </c>
    </row>
    <row r="53" spans="1:4" ht="12.75">
      <c r="A53" s="1" t="s">
        <v>187</v>
      </c>
      <c r="B53" s="11">
        <v>0</v>
      </c>
      <c r="C53" s="21"/>
      <c r="D53" s="11">
        <v>1312</v>
      </c>
    </row>
    <row r="54" spans="1:4" ht="12.75">
      <c r="A54" s="1" t="s">
        <v>45</v>
      </c>
      <c r="B54" s="11">
        <v>2</v>
      </c>
      <c r="C54" s="21"/>
      <c r="D54" s="11">
        <v>96</v>
      </c>
    </row>
    <row r="55" spans="1:4" ht="12.75">
      <c r="A55" s="1" t="s">
        <v>43</v>
      </c>
      <c r="B55" s="11">
        <v>2045</v>
      </c>
      <c r="C55" s="21"/>
      <c r="D55" s="11">
        <v>1389</v>
      </c>
    </row>
    <row r="56" spans="1:4" ht="12.75">
      <c r="A56" s="1" t="s">
        <v>178</v>
      </c>
      <c r="B56" s="11">
        <v>0</v>
      </c>
      <c r="C56" s="21"/>
      <c r="D56" s="11">
        <v>79</v>
      </c>
    </row>
    <row r="57" spans="1:4" ht="12.75">
      <c r="A57" s="1" t="s">
        <v>179</v>
      </c>
      <c r="B57" s="11">
        <v>8500</v>
      </c>
      <c r="C57" s="21"/>
      <c r="D57" s="11">
        <v>9800</v>
      </c>
    </row>
    <row r="58" spans="1:4" ht="12.75">
      <c r="A58" s="1" t="s">
        <v>206</v>
      </c>
      <c r="B58" s="11">
        <v>423</v>
      </c>
      <c r="C58" s="21"/>
      <c r="D58" s="11">
        <v>0</v>
      </c>
    </row>
    <row r="59" spans="1:4" ht="12.75">
      <c r="A59" s="1"/>
      <c r="B59" s="30">
        <f>SUM(B51:B58)</f>
        <v>22567</v>
      </c>
      <c r="C59" s="21"/>
      <c r="D59" s="30">
        <f>SUM(D51:D58)</f>
        <v>20393</v>
      </c>
    </row>
    <row r="60" spans="1:4" ht="12.75" customHeight="1">
      <c r="A60" s="1"/>
      <c r="B60" s="11"/>
      <c r="C60" s="21"/>
      <c r="D60" s="11"/>
    </row>
    <row r="61" spans="1:4" ht="12.75">
      <c r="A61" s="3" t="s">
        <v>160</v>
      </c>
      <c r="B61" s="10">
        <f>+B48+B59</f>
        <v>28703</v>
      </c>
      <c r="C61" s="21"/>
      <c r="D61" s="10">
        <f>+D48+D59</f>
        <v>26431</v>
      </c>
    </row>
    <row r="62" spans="1:4" ht="12.75">
      <c r="A62" s="3"/>
      <c r="B62" s="11"/>
      <c r="C62" s="11"/>
      <c r="D62" s="11"/>
    </row>
    <row r="63" spans="1:4" ht="13.5" thickBot="1">
      <c r="A63" s="3" t="s">
        <v>161</v>
      </c>
      <c r="B63" s="74">
        <f>+B43+B61</f>
        <v>117955</v>
      </c>
      <c r="C63" s="21"/>
      <c r="D63" s="74">
        <f>+D43+D61</f>
        <v>109817</v>
      </c>
    </row>
    <row r="64" spans="1:4" ht="12.75">
      <c r="A64" s="3"/>
      <c r="B64" s="11"/>
      <c r="C64" s="21"/>
      <c r="D64" s="11"/>
    </row>
    <row r="65" spans="1:4" ht="13.5" thickBot="1">
      <c r="A65" s="1" t="s">
        <v>236</v>
      </c>
      <c r="B65" s="116">
        <f>B43/604151.599</f>
        <v>0.1477311326291797</v>
      </c>
      <c r="C65" s="7"/>
      <c r="D65" s="116">
        <f>D43/604056.599</f>
        <v>0.13804335576838883</v>
      </c>
    </row>
    <row r="66" spans="1:4" ht="12.75">
      <c r="A66" s="1"/>
      <c r="B66" s="7"/>
      <c r="C66" s="7"/>
      <c r="D66" s="7"/>
    </row>
    <row r="67" spans="1:4" ht="12.75">
      <c r="A67" s="1"/>
      <c r="B67" s="7"/>
      <c r="C67" s="7"/>
      <c r="D67" s="7"/>
    </row>
    <row r="68" spans="1:4" ht="12.75">
      <c r="A68" s="3" t="s">
        <v>28</v>
      </c>
      <c r="B68" s="7"/>
      <c r="C68" s="7"/>
      <c r="D68" s="7"/>
    </row>
    <row r="69" spans="1:4" ht="17.25" customHeight="1">
      <c r="A69" s="176" t="s">
        <v>285</v>
      </c>
      <c r="B69" s="176"/>
      <c r="C69" s="176"/>
      <c r="D69" s="176"/>
    </row>
    <row r="70" spans="1:4" ht="17.25" customHeight="1">
      <c r="A70" s="176"/>
      <c r="B70" s="176"/>
      <c r="C70" s="176"/>
      <c r="D70" s="176"/>
    </row>
    <row r="71" spans="1:4" ht="17.25" customHeight="1">
      <c r="A71" s="176"/>
      <c r="B71" s="176"/>
      <c r="C71" s="176"/>
      <c r="D71" s="176"/>
    </row>
    <row r="72" spans="1:4" ht="17.25" customHeight="1">
      <c r="A72" s="176"/>
      <c r="B72" s="176"/>
      <c r="C72" s="176"/>
      <c r="D72" s="176"/>
    </row>
    <row r="73" spans="1:4" ht="5.25" customHeight="1">
      <c r="A73" s="17"/>
      <c r="B73" s="17"/>
      <c r="C73" s="47"/>
      <c r="D73" s="17"/>
    </row>
    <row r="74" spans="1:4" ht="18.75" customHeight="1">
      <c r="A74" s="177" t="s">
        <v>190</v>
      </c>
      <c r="B74" s="177"/>
      <c r="C74" s="177"/>
      <c r="D74" s="177"/>
    </row>
    <row r="75" spans="1:4" ht="18.75" customHeight="1">
      <c r="A75" s="177"/>
      <c r="B75" s="177"/>
      <c r="C75" s="177"/>
      <c r="D75" s="177"/>
    </row>
    <row r="76" spans="1:4" ht="15.75" customHeight="1">
      <c r="A76" s="63"/>
      <c r="B76" s="63"/>
      <c r="C76" s="148"/>
      <c r="D76" s="63"/>
    </row>
    <row r="77" spans="1:4" ht="12.75">
      <c r="A77" s="17"/>
      <c r="B77" s="17"/>
      <c r="C77" s="47"/>
      <c r="D77" s="17"/>
    </row>
  </sheetData>
  <mergeCells count="2">
    <mergeCell ref="A69:D72"/>
    <mergeCell ref="A74:D75"/>
  </mergeCells>
  <printOptions/>
  <pageMargins left="0.7480314960629921" right="0.7480314960629921" top="0.3937007874015748" bottom="0.3937007874015748" header="0.5118110236220472" footer="0.5118110236220472"/>
  <pageSetup fitToHeight="1" fitToWidth="1" horizontalDpi="600" verticalDpi="600" orientation="portrait" paperSize="9" scale="82" r:id="rId2"/>
  <rowBreaks count="1" manualBreakCount="1">
    <brk id="65" max="255"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J57"/>
  <sheetViews>
    <sheetView workbookViewId="0" topLeftCell="A1">
      <selection activeCell="A45" sqref="A45"/>
    </sheetView>
  </sheetViews>
  <sheetFormatPr defaultColWidth="9.140625" defaultRowHeight="12.75"/>
  <cols>
    <col min="1" max="1" width="40.421875" style="61" customWidth="1"/>
    <col min="2" max="7" width="11.28125" style="61" customWidth="1"/>
    <col min="8" max="8" width="14.140625" style="61" customWidth="1"/>
    <col min="9" max="9" width="11.28125" style="61" customWidth="1"/>
    <col min="10" max="16384" width="9.140625" style="61" customWidth="1"/>
  </cols>
  <sheetData>
    <row r="1" spans="1:9" ht="12.75">
      <c r="A1" s="1"/>
      <c r="B1" s="1"/>
      <c r="C1" s="1"/>
      <c r="D1" s="1"/>
      <c r="E1" s="1"/>
      <c r="F1" s="1"/>
      <c r="G1" s="1"/>
      <c r="H1" s="1"/>
      <c r="I1" s="1"/>
    </row>
    <row r="2" spans="1:9" ht="12.75">
      <c r="A2" s="1"/>
      <c r="B2" s="1"/>
      <c r="C2" s="1"/>
      <c r="D2" s="1"/>
      <c r="E2" s="1"/>
      <c r="F2" s="1"/>
      <c r="G2" s="1"/>
      <c r="H2" s="1"/>
      <c r="I2" s="1"/>
    </row>
    <row r="3" spans="1:9" ht="12.75">
      <c r="A3" s="1"/>
      <c r="B3" s="1"/>
      <c r="C3" s="1"/>
      <c r="D3" s="1"/>
      <c r="E3" s="1"/>
      <c r="F3" s="1"/>
      <c r="G3" s="1"/>
      <c r="H3" s="1"/>
      <c r="I3" s="1"/>
    </row>
    <row r="4" spans="1:9" ht="12.75">
      <c r="A4" s="1"/>
      <c r="B4" s="1"/>
      <c r="C4" s="1"/>
      <c r="D4" s="1"/>
      <c r="E4" s="1"/>
      <c r="F4" s="1"/>
      <c r="G4" s="1"/>
      <c r="H4" s="1"/>
      <c r="I4" s="1"/>
    </row>
    <row r="5" spans="1:9" ht="12.75">
      <c r="A5" s="3" t="s">
        <v>0</v>
      </c>
      <c r="B5" s="3"/>
      <c r="C5" s="3"/>
      <c r="D5" s="1"/>
      <c r="E5" s="1"/>
      <c r="F5" s="3"/>
      <c r="G5" s="1"/>
      <c r="H5" s="1"/>
      <c r="I5" s="1"/>
    </row>
    <row r="6" spans="1:9" ht="12.75">
      <c r="A6" s="1"/>
      <c r="B6" s="1"/>
      <c r="C6" s="1"/>
      <c r="D6" s="1"/>
      <c r="E6" s="1"/>
      <c r="F6" s="1"/>
      <c r="G6" s="1"/>
      <c r="H6" s="1"/>
      <c r="I6" s="1"/>
    </row>
    <row r="7" spans="1:9" ht="12.75">
      <c r="A7" s="3" t="s">
        <v>52</v>
      </c>
      <c r="B7" s="1"/>
      <c r="C7" s="1"/>
      <c r="D7" s="1"/>
      <c r="E7" s="1"/>
      <c r="F7" s="3"/>
      <c r="G7" s="1"/>
      <c r="H7" s="1"/>
      <c r="I7" s="1"/>
    </row>
    <row r="8" spans="1:9" ht="12.75">
      <c r="A8" s="3" t="s">
        <v>262</v>
      </c>
      <c r="B8" s="1"/>
      <c r="C8" s="1"/>
      <c r="D8" s="1"/>
      <c r="E8" s="1"/>
      <c r="F8" s="3"/>
      <c r="G8" s="1"/>
      <c r="H8" s="1"/>
      <c r="I8" s="1"/>
    </row>
    <row r="9" spans="1:9" ht="12.75">
      <c r="A9" s="1" t="s">
        <v>2</v>
      </c>
      <c r="B9" s="1"/>
      <c r="C9" s="1"/>
      <c r="D9" s="1"/>
      <c r="E9" s="1"/>
      <c r="F9" s="3"/>
      <c r="G9" s="1"/>
      <c r="H9" s="1"/>
      <c r="I9" s="1"/>
    </row>
    <row r="10" spans="1:9" ht="12.75">
      <c r="A10" s="1"/>
      <c r="B10" s="1"/>
      <c r="C10" s="1"/>
      <c r="D10" s="1"/>
      <c r="E10" s="1"/>
      <c r="F10" s="3"/>
      <c r="G10" s="1"/>
      <c r="H10" s="1"/>
      <c r="I10" s="1"/>
    </row>
    <row r="11" spans="1:9" ht="12.75">
      <c r="A11" s="1"/>
      <c r="B11" s="178" t="s">
        <v>240</v>
      </c>
      <c r="C11" s="178"/>
      <c r="D11" s="178"/>
      <c r="E11" s="178"/>
      <c r="F11" s="178"/>
      <c r="G11" s="178"/>
      <c r="H11" s="113" t="s">
        <v>212</v>
      </c>
      <c r="I11" s="1"/>
    </row>
    <row r="12" spans="1:9" ht="12.75">
      <c r="A12" s="64"/>
      <c r="B12" s="65"/>
      <c r="C12" s="65"/>
      <c r="D12" s="66"/>
      <c r="E12" s="66"/>
      <c r="F12" s="66" t="s">
        <v>54</v>
      </c>
      <c r="G12" s="66"/>
      <c r="H12" s="66"/>
      <c r="I12" s="65"/>
    </row>
    <row r="13" spans="1:9" ht="12.75">
      <c r="A13" s="64"/>
      <c r="B13" s="65" t="s">
        <v>55</v>
      </c>
      <c r="C13" s="65" t="s">
        <v>246</v>
      </c>
      <c r="D13" s="65" t="s">
        <v>165</v>
      </c>
      <c r="E13" s="65" t="s">
        <v>56</v>
      </c>
      <c r="F13" s="65" t="s">
        <v>166</v>
      </c>
      <c r="G13" s="65" t="s">
        <v>167</v>
      </c>
      <c r="I13" s="67"/>
    </row>
    <row r="14" spans="1:9" ht="12.75">
      <c r="A14" s="64"/>
      <c r="B14" s="65" t="s">
        <v>162</v>
      </c>
      <c r="C14" s="65" t="s">
        <v>239</v>
      </c>
      <c r="D14" s="65" t="s">
        <v>163</v>
      </c>
      <c r="E14" s="65" t="s">
        <v>164</v>
      </c>
      <c r="F14" s="65" t="s">
        <v>164</v>
      </c>
      <c r="G14" s="65" t="s">
        <v>164</v>
      </c>
      <c r="H14" s="66" t="s">
        <v>49</v>
      </c>
      <c r="I14" s="65" t="s">
        <v>57</v>
      </c>
    </row>
    <row r="15" spans="1:9" ht="12.75">
      <c r="A15" s="68"/>
      <c r="B15" s="69" t="s">
        <v>13</v>
      </c>
      <c r="C15" s="69" t="s">
        <v>13</v>
      </c>
      <c r="D15" s="69" t="s">
        <v>13</v>
      </c>
      <c r="E15" s="69" t="s">
        <v>13</v>
      </c>
      <c r="F15" s="69" t="s">
        <v>13</v>
      </c>
      <c r="G15" s="69" t="s">
        <v>13</v>
      </c>
      <c r="H15" s="69" t="s">
        <v>13</v>
      </c>
      <c r="I15" s="69" t="s">
        <v>13</v>
      </c>
    </row>
    <row r="16" spans="1:9" ht="12.75">
      <c r="A16" s="68"/>
      <c r="B16" s="69"/>
      <c r="C16" s="69"/>
      <c r="D16" s="69"/>
      <c r="E16" s="69"/>
      <c r="F16" s="69"/>
      <c r="G16" s="69"/>
      <c r="H16" s="69"/>
      <c r="I16" s="69"/>
    </row>
    <row r="17" spans="1:9" ht="12.75">
      <c r="A17" s="25" t="s">
        <v>186</v>
      </c>
      <c r="B17" s="70"/>
      <c r="C17" s="70"/>
      <c r="D17" s="70"/>
      <c r="E17" s="70"/>
      <c r="F17" s="70"/>
      <c r="G17" s="70"/>
      <c r="H17" s="70"/>
      <c r="I17" s="70"/>
    </row>
    <row r="18" spans="1:9" ht="12.75">
      <c r="A18" s="25"/>
      <c r="B18" s="70"/>
      <c r="C18" s="70"/>
      <c r="D18" s="70"/>
      <c r="E18" s="70"/>
      <c r="F18" s="70"/>
      <c r="G18" s="70"/>
      <c r="H18" s="70"/>
      <c r="I18" s="70"/>
    </row>
    <row r="19" spans="1:10" ht="12.75">
      <c r="A19" s="77" t="s">
        <v>185</v>
      </c>
      <c r="B19" s="78">
        <v>60404</v>
      </c>
      <c r="C19" s="78">
        <v>0</v>
      </c>
      <c r="D19" s="78">
        <v>59</v>
      </c>
      <c r="E19" s="78">
        <v>1277</v>
      </c>
      <c r="F19" s="78">
        <v>-484</v>
      </c>
      <c r="G19" s="78">
        <v>264</v>
      </c>
      <c r="H19" s="78">
        <v>16167</v>
      </c>
      <c r="I19" s="78">
        <v>77687</v>
      </c>
      <c r="J19" s="72"/>
    </row>
    <row r="20" spans="1:10" ht="12.75">
      <c r="A20" s="77"/>
      <c r="B20" s="78"/>
      <c r="C20" s="78"/>
      <c r="D20" s="78"/>
      <c r="E20" s="78"/>
      <c r="F20" s="78"/>
      <c r="G20" s="78"/>
      <c r="H20" s="78"/>
      <c r="I20" s="78"/>
      <c r="J20" s="72"/>
    </row>
    <row r="21" spans="1:10" ht="12.75">
      <c r="A21" s="77" t="s">
        <v>248</v>
      </c>
      <c r="B21" s="78">
        <v>0</v>
      </c>
      <c r="C21" s="78">
        <v>0</v>
      </c>
      <c r="D21" s="78">
        <v>0</v>
      </c>
      <c r="E21" s="78">
        <v>27</v>
      </c>
      <c r="F21" s="78">
        <v>0</v>
      </c>
      <c r="G21" s="78">
        <v>0</v>
      </c>
      <c r="H21" s="78">
        <v>0</v>
      </c>
      <c r="I21" s="81">
        <f>SUM(B21:H21)</f>
        <v>27</v>
      </c>
      <c r="J21" s="72"/>
    </row>
    <row r="22" spans="1:10" ht="12.75">
      <c r="A22" s="98" t="s">
        <v>173</v>
      </c>
      <c r="B22" s="81">
        <v>0</v>
      </c>
      <c r="C22" s="81">
        <v>0</v>
      </c>
      <c r="D22" s="81">
        <v>0</v>
      </c>
      <c r="E22" s="78">
        <v>0</v>
      </c>
      <c r="F22" s="78">
        <v>2414</v>
      </c>
      <c r="G22" s="78">
        <v>0</v>
      </c>
      <c r="H22" s="78">
        <v>0</v>
      </c>
      <c r="I22" s="81">
        <f>SUM(B22:H22)</f>
        <v>2414</v>
      </c>
      <c r="J22" s="72"/>
    </row>
    <row r="23" spans="1:10" ht="12.75">
      <c r="A23" s="80" t="s">
        <v>247</v>
      </c>
      <c r="B23" s="81"/>
      <c r="C23" s="81"/>
      <c r="D23" s="81"/>
      <c r="E23" s="78"/>
      <c r="F23" s="78"/>
      <c r="G23" s="78"/>
      <c r="H23" s="78"/>
      <c r="I23" s="81"/>
      <c r="J23" s="72"/>
    </row>
    <row r="24" spans="1:10" ht="12.75">
      <c r="A24" s="80" t="s">
        <v>180</v>
      </c>
      <c r="B24" s="82">
        <v>0</v>
      </c>
      <c r="C24" s="82">
        <v>0</v>
      </c>
      <c r="D24" s="82">
        <v>0</v>
      </c>
      <c r="E24" s="83">
        <v>0</v>
      </c>
      <c r="F24" s="83">
        <v>-1</v>
      </c>
      <c r="G24" s="83">
        <v>0</v>
      </c>
      <c r="H24" s="83">
        <v>0</v>
      </c>
      <c r="I24" s="82">
        <f>SUM(B24:H24)</f>
        <v>-1</v>
      </c>
      <c r="J24" s="72"/>
    </row>
    <row r="25" spans="1:10" ht="12.75">
      <c r="A25" s="80" t="s">
        <v>181</v>
      </c>
      <c r="B25" s="81">
        <f>SUM(B21:B24)</f>
        <v>0</v>
      </c>
      <c r="C25" s="81"/>
      <c r="D25" s="81">
        <f aca="true" t="shared" si="0" ref="D25:I25">SUM(D21:D24)</f>
        <v>0</v>
      </c>
      <c r="E25" s="81">
        <f t="shared" si="0"/>
        <v>27</v>
      </c>
      <c r="F25" s="81">
        <f t="shared" si="0"/>
        <v>2413</v>
      </c>
      <c r="G25" s="81">
        <f t="shared" si="0"/>
        <v>0</v>
      </c>
      <c r="H25" s="81">
        <f t="shared" si="0"/>
        <v>0</v>
      </c>
      <c r="I25" s="81">
        <f t="shared" si="0"/>
        <v>2440</v>
      </c>
      <c r="J25" s="72"/>
    </row>
    <row r="26" spans="1:10" ht="12.75">
      <c r="A26" s="80"/>
      <c r="B26" s="81"/>
      <c r="C26" s="81"/>
      <c r="D26" s="81"/>
      <c r="E26" s="81"/>
      <c r="F26" s="81"/>
      <c r="G26" s="81"/>
      <c r="H26" s="81"/>
      <c r="I26" s="81"/>
      <c r="J26" s="72"/>
    </row>
    <row r="27" spans="1:10" ht="12.75">
      <c r="A27" s="80" t="s">
        <v>23</v>
      </c>
      <c r="B27" s="82">
        <v>0</v>
      </c>
      <c r="C27" s="82">
        <v>0</v>
      </c>
      <c r="D27" s="82">
        <v>0</v>
      </c>
      <c r="E27" s="83">
        <v>0</v>
      </c>
      <c r="F27" s="83">
        <v>0</v>
      </c>
      <c r="G27" s="83">
        <v>0</v>
      </c>
      <c r="H27" s="83">
        <v>6130</v>
      </c>
      <c r="I27" s="82">
        <f>SUM(B27:H27)</f>
        <v>6130</v>
      </c>
      <c r="J27" s="72"/>
    </row>
    <row r="28" spans="1:10" ht="12.75">
      <c r="A28" s="80" t="s">
        <v>182</v>
      </c>
      <c r="B28" s="81">
        <f>SUM(B25:B27)</f>
        <v>0</v>
      </c>
      <c r="C28" s="81">
        <f>SUM(C25:C27)</f>
        <v>0</v>
      </c>
      <c r="D28" s="81">
        <f aca="true" t="shared" si="1" ref="D28:I28">SUM(D25:D27)</f>
        <v>0</v>
      </c>
      <c r="E28" s="81">
        <f t="shared" si="1"/>
        <v>27</v>
      </c>
      <c r="F28" s="81">
        <f t="shared" si="1"/>
        <v>2413</v>
      </c>
      <c r="G28" s="81">
        <f t="shared" si="1"/>
        <v>0</v>
      </c>
      <c r="H28" s="81">
        <f t="shared" si="1"/>
        <v>6130</v>
      </c>
      <c r="I28" s="81">
        <f t="shared" si="1"/>
        <v>8570</v>
      </c>
      <c r="J28" s="72"/>
    </row>
    <row r="29" spans="1:10" ht="12.75">
      <c r="A29" s="80"/>
      <c r="B29" s="81"/>
      <c r="C29" s="81"/>
      <c r="D29" s="81"/>
      <c r="E29" s="81"/>
      <c r="F29" s="81"/>
      <c r="G29" s="81"/>
      <c r="H29" s="81"/>
      <c r="I29" s="81"/>
      <c r="J29" s="72"/>
    </row>
    <row r="30" spans="1:10" ht="12.75">
      <c r="A30" s="85" t="s">
        <v>172</v>
      </c>
      <c r="B30" s="81">
        <v>2</v>
      </c>
      <c r="C30" s="81">
        <v>0</v>
      </c>
      <c r="D30" s="81">
        <v>1</v>
      </c>
      <c r="E30" s="81">
        <v>0</v>
      </c>
      <c r="F30" s="81">
        <v>0</v>
      </c>
      <c r="G30" s="81">
        <v>0</v>
      </c>
      <c r="H30" s="81">
        <v>0</v>
      </c>
      <c r="I30" s="81">
        <f>SUM(B30:H30)</f>
        <v>3</v>
      </c>
      <c r="J30" s="72"/>
    </row>
    <row r="31" spans="1:10" ht="12.75">
      <c r="A31" s="98" t="s">
        <v>290</v>
      </c>
      <c r="B31" s="78">
        <v>0</v>
      </c>
      <c r="C31" s="78">
        <v>0</v>
      </c>
      <c r="D31" s="78">
        <v>0</v>
      </c>
      <c r="E31" s="78">
        <v>0</v>
      </c>
      <c r="F31" s="78">
        <v>0</v>
      </c>
      <c r="G31" s="78">
        <v>-11</v>
      </c>
      <c r="H31" s="78">
        <v>0</v>
      </c>
      <c r="I31" s="78">
        <f>SUM(B31:H31)</f>
        <v>-11</v>
      </c>
      <c r="J31" s="72"/>
    </row>
    <row r="32" spans="1:10" ht="12.75">
      <c r="A32" s="98" t="s">
        <v>289</v>
      </c>
      <c r="B32" s="78">
        <v>0</v>
      </c>
      <c r="C32" s="78">
        <v>0</v>
      </c>
      <c r="D32" s="78">
        <v>0</v>
      </c>
      <c r="E32" s="78">
        <v>0</v>
      </c>
      <c r="F32" s="78">
        <v>0</v>
      </c>
      <c r="G32" s="78">
        <v>157</v>
      </c>
      <c r="H32" s="78">
        <v>0</v>
      </c>
      <c r="I32" s="78">
        <f>SUM(B32:H32)</f>
        <v>157</v>
      </c>
      <c r="J32" s="72"/>
    </row>
    <row r="33" spans="1:10" ht="12.75">
      <c r="A33" s="85" t="s">
        <v>288</v>
      </c>
      <c r="B33" s="81">
        <v>0</v>
      </c>
      <c r="C33" s="81">
        <v>0</v>
      </c>
      <c r="D33" s="81">
        <v>0</v>
      </c>
      <c r="E33" s="81">
        <v>0</v>
      </c>
      <c r="F33" s="81">
        <v>0</v>
      </c>
      <c r="G33" s="81">
        <v>0</v>
      </c>
      <c r="H33" s="81">
        <v>-3020</v>
      </c>
      <c r="I33" s="81">
        <f>SUM(B33:H33)</f>
        <v>-3020</v>
      </c>
      <c r="J33" s="72"/>
    </row>
    <row r="34" spans="1:10" ht="13.5" thickBot="1">
      <c r="A34" s="77" t="s">
        <v>184</v>
      </c>
      <c r="B34" s="86">
        <f>B19+B28+SUM(B30:B33)</f>
        <v>60406</v>
      </c>
      <c r="C34" s="86">
        <f>C19+C28+SUM(C30:C33)</f>
        <v>0</v>
      </c>
      <c r="D34" s="86">
        <f aca="true" t="shared" si="2" ref="D34:I34">D19+D28+SUM(D30:D33)</f>
        <v>60</v>
      </c>
      <c r="E34" s="86">
        <f t="shared" si="2"/>
        <v>1304</v>
      </c>
      <c r="F34" s="86">
        <f t="shared" si="2"/>
        <v>1929</v>
      </c>
      <c r="G34" s="86">
        <f t="shared" si="2"/>
        <v>410</v>
      </c>
      <c r="H34" s="86">
        <f t="shared" si="2"/>
        <v>19277</v>
      </c>
      <c r="I34" s="86">
        <f t="shared" si="2"/>
        <v>83386</v>
      </c>
      <c r="J34" s="72"/>
    </row>
    <row r="35" spans="1:10" ht="13.5" thickTop="1">
      <c r="A35" s="77"/>
      <c r="B35" s="99"/>
      <c r="C35" s="99"/>
      <c r="D35" s="99"/>
      <c r="E35" s="99"/>
      <c r="F35" s="99"/>
      <c r="G35" s="99"/>
      <c r="H35" s="99"/>
      <c r="I35" s="99"/>
      <c r="J35" s="72"/>
    </row>
    <row r="36" spans="1:9" ht="12.75">
      <c r="A36" s="25" t="s">
        <v>263</v>
      </c>
      <c r="B36" s="70"/>
      <c r="C36" s="70"/>
      <c r="D36" s="70"/>
      <c r="E36" s="70"/>
      <c r="F36" s="70"/>
      <c r="G36" s="70"/>
      <c r="H36" s="70"/>
      <c r="I36" s="70"/>
    </row>
    <row r="37" spans="1:9" ht="12.75">
      <c r="A37" s="25"/>
      <c r="B37" s="70"/>
      <c r="C37" s="70"/>
      <c r="D37" s="70"/>
      <c r="E37" s="70"/>
      <c r="F37" s="70"/>
      <c r="G37" s="70"/>
      <c r="H37" s="70"/>
      <c r="I37" s="70"/>
    </row>
    <row r="38" spans="1:9" s="79" customFormat="1" ht="12.75">
      <c r="A38" s="77" t="s">
        <v>183</v>
      </c>
      <c r="B38" s="78">
        <f aca="true" t="shared" si="3" ref="B38:H38">B34</f>
        <v>60406</v>
      </c>
      <c r="C38" s="78">
        <v>0</v>
      </c>
      <c r="D38" s="78">
        <f t="shared" si="3"/>
        <v>60</v>
      </c>
      <c r="E38" s="78">
        <f t="shared" si="3"/>
        <v>1304</v>
      </c>
      <c r="F38" s="78">
        <f t="shared" si="3"/>
        <v>1929</v>
      </c>
      <c r="G38" s="78">
        <f t="shared" si="3"/>
        <v>410</v>
      </c>
      <c r="H38" s="78">
        <f t="shared" si="3"/>
        <v>19277</v>
      </c>
      <c r="I38" s="78">
        <f>SUM(B38:H38)</f>
        <v>83386</v>
      </c>
    </row>
    <row r="39" spans="1:9" s="79" customFormat="1" ht="12.75">
      <c r="A39" s="77"/>
      <c r="B39" s="78"/>
      <c r="C39" s="78"/>
      <c r="D39" s="78"/>
      <c r="E39" s="78"/>
      <c r="F39" s="78"/>
      <c r="G39" s="78"/>
      <c r="H39" s="78"/>
      <c r="I39" s="78"/>
    </row>
    <row r="40" spans="1:9" s="79" customFormat="1" ht="12.75">
      <c r="A40" s="77" t="s">
        <v>241</v>
      </c>
      <c r="B40" s="78">
        <v>0</v>
      </c>
      <c r="C40" s="78">
        <f>-14</f>
        <v>-14</v>
      </c>
      <c r="D40" s="78">
        <v>0</v>
      </c>
      <c r="E40" s="78">
        <v>0</v>
      </c>
      <c r="F40" s="78">
        <v>0</v>
      </c>
      <c r="G40" s="78">
        <v>0</v>
      </c>
      <c r="H40" s="78">
        <v>0</v>
      </c>
      <c r="I40" s="78">
        <f>SUM(B40:H40)</f>
        <v>-14</v>
      </c>
    </row>
    <row r="41" spans="1:9" s="79" customFormat="1" ht="12.75">
      <c r="A41" s="98" t="s">
        <v>173</v>
      </c>
      <c r="B41" s="82">
        <v>0</v>
      </c>
      <c r="C41" s="82">
        <v>0</v>
      </c>
      <c r="D41" s="82">
        <v>0</v>
      </c>
      <c r="E41" s="83">
        <v>0</v>
      </c>
      <c r="F41" s="83">
        <v>84</v>
      </c>
      <c r="G41" s="83">
        <v>0</v>
      </c>
      <c r="H41" s="83">
        <v>0</v>
      </c>
      <c r="I41" s="82">
        <f>SUM(B41:H41)</f>
        <v>84</v>
      </c>
    </row>
    <row r="42" spans="1:10" s="79" customFormat="1" ht="12.75">
      <c r="A42" s="80" t="s">
        <v>317</v>
      </c>
      <c r="B42" s="81">
        <f>SUM(B40:B41)</f>
        <v>0</v>
      </c>
      <c r="C42" s="81">
        <f aca="true" t="shared" si="4" ref="C42:I42">SUM(C40:C41)</f>
        <v>-14</v>
      </c>
      <c r="D42" s="81">
        <f t="shared" si="4"/>
        <v>0</v>
      </c>
      <c r="E42" s="81">
        <f t="shared" si="4"/>
        <v>0</v>
      </c>
      <c r="F42" s="81">
        <f t="shared" si="4"/>
        <v>84</v>
      </c>
      <c r="G42" s="81">
        <f t="shared" si="4"/>
        <v>0</v>
      </c>
      <c r="H42" s="81">
        <f t="shared" si="4"/>
        <v>0</v>
      </c>
      <c r="I42" s="81">
        <f t="shared" si="4"/>
        <v>70</v>
      </c>
      <c r="J42" s="84"/>
    </row>
    <row r="43" spans="1:9" s="79" customFormat="1" ht="12.75">
      <c r="A43" s="80"/>
      <c r="B43" s="81"/>
      <c r="C43" s="81"/>
      <c r="D43" s="81"/>
      <c r="E43" s="81"/>
      <c r="F43" s="81"/>
      <c r="G43" s="81"/>
      <c r="H43" s="81"/>
      <c r="I43" s="81"/>
    </row>
    <row r="44" spans="1:9" s="79" customFormat="1" ht="12.75">
      <c r="A44" s="117" t="s">
        <v>316</v>
      </c>
      <c r="B44" s="82">
        <v>0</v>
      </c>
      <c r="C44" s="82">
        <v>0</v>
      </c>
      <c r="D44" s="82">
        <v>0</v>
      </c>
      <c r="E44" s="83">
        <v>0</v>
      </c>
      <c r="F44" s="83">
        <v>0</v>
      </c>
      <c r="G44" s="83">
        <v>0</v>
      </c>
      <c r="H44" s="83">
        <f>PL!F40</f>
        <v>7508</v>
      </c>
      <c r="I44" s="82">
        <f>SUM(B44:H44)</f>
        <v>7508</v>
      </c>
    </row>
    <row r="45" spans="1:9" s="79" customFormat="1" ht="12.75">
      <c r="A45" s="117" t="s">
        <v>315</v>
      </c>
      <c r="B45" s="81">
        <f>SUM(B42:B44)</f>
        <v>0</v>
      </c>
      <c r="C45" s="81">
        <f aca="true" t="shared" si="5" ref="C45:I45">SUM(C42:C44)</f>
        <v>-14</v>
      </c>
      <c r="D45" s="81">
        <f t="shared" si="5"/>
        <v>0</v>
      </c>
      <c r="E45" s="81">
        <f t="shared" si="5"/>
        <v>0</v>
      </c>
      <c r="F45" s="81">
        <f t="shared" si="5"/>
        <v>84</v>
      </c>
      <c r="G45" s="81">
        <f t="shared" si="5"/>
        <v>0</v>
      </c>
      <c r="H45" s="81">
        <f t="shared" si="5"/>
        <v>7508</v>
      </c>
      <c r="I45" s="81">
        <f t="shared" si="5"/>
        <v>7578</v>
      </c>
    </row>
    <row r="46" spans="1:9" s="79" customFormat="1" ht="12.75">
      <c r="A46" s="117"/>
      <c r="B46" s="81"/>
      <c r="C46" s="81"/>
      <c r="D46" s="81"/>
      <c r="E46" s="78"/>
      <c r="F46" s="78"/>
      <c r="G46" s="78"/>
      <c r="H46" s="78"/>
      <c r="I46" s="81"/>
    </row>
    <row r="47" spans="1:9" s="79" customFormat="1" ht="12.75">
      <c r="A47" s="85" t="s">
        <v>172</v>
      </c>
      <c r="B47" s="81">
        <v>20</v>
      </c>
      <c r="C47" s="81">
        <v>0</v>
      </c>
      <c r="D47" s="81">
        <v>13</v>
      </c>
      <c r="E47" s="78">
        <v>0</v>
      </c>
      <c r="F47" s="78">
        <v>0</v>
      </c>
      <c r="G47" s="78">
        <v>-3</v>
      </c>
      <c r="H47" s="78">
        <v>0</v>
      </c>
      <c r="I47" s="81">
        <f>SUM(B47:H47)</f>
        <v>30</v>
      </c>
    </row>
    <row r="48" spans="1:9" s="79" customFormat="1" ht="12.75">
      <c r="A48" s="98" t="s">
        <v>289</v>
      </c>
      <c r="B48" s="81">
        <v>0</v>
      </c>
      <c r="C48" s="81">
        <v>0</v>
      </c>
      <c r="D48" s="81">
        <v>0</v>
      </c>
      <c r="E48" s="78">
        <v>0</v>
      </c>
      <c r="F48" s="78">
        <v>0</v>
      </c>
      <c r="G48" s="78">
        <v>70</v>
      </c>
      <c r="H48" s="78">
        <v>0</v>
      </c>
      <c r="I48" s="81">
        <f>SUM(B48:H48)</f>
        <v>70</v>
      </c>
    </row>
    <row r="49" spans="1:9" s="79" customFormat="1" ht="12.75">
      <c r="A49" s="85" t="s">
        <v>288</v>
      </c>
      <c r="B49" s="81">
        <v>0</v>
      </c>
      <c r="C49" s="81">
        <v>0</v>
      </c>
      <c r="D49" s="81">
        <v>0</v>
      </c>
      <c r="E49" s="78">
        <v>0</v>
      </c>
      <c r="F49" s="78">
        <v>0</v>
      </c>
      <c r="G49" s="78">
        <v>0</v>
      </c>
      <c r="H49" s="78">
        <f>-1812</f>
        <v>-1812</v>
      </c>
      <c r="I49" s="81">
        <f>SUM(B49:H49)</f>
        <v>-1812</v>
      </c>
    </row>
    <row r="50" spans="1:9" s="79" customFormat="1" ht="13.5" thickBot="1">
      <c r="A50" s="77" t="s">
        <v>264</v>
      </c>
      <c r="B50" s="86">
        <f>B38+B45+SUM(B47:B49)</f>
        <v>60426</v>
      </c>
      <c r="C50" s="86">
        <f aca="true" t="shared" si="6" ref="C50:I50">C38+C45+SUM(C47:C49)</f>
        <v>-14</v>
      </c>
      <c r="D50" s="86">
        <f t="shared" si="6"/>
        <v>73</v>
      </c>
      <c r="E50" s="86">
        <f t="shared" si="6"/>
        <v>1304</v>
      </c>
      <c r="F50" s="86">
        <f t="shared" si="6"/>
        <v>2013</v>
      </c>
      <c r="G50" s="86">
        <f t="shared" si="6"/>
        <v>477</v>
      </c>
      <c r="H50" s="86">
        <f t="shared" si="6"/>
        <v>24973</v>
      </c>
      <c r="I50" s="86">
        <f t="shared" si="6"/>
        <v>89252</v>
      </c>
    </row>
    <row r="51" spans="1:9" s="79" customFormat="1" ht="13.5" thickTop="1">
      <c r="A51" s="9"/>
      <c r="B51" s="87"/>
      <c r="C51" s="87"/>
      <c r="D51" s="88"/>
      <c r="E51" s="88"/>
      <c r="F51" s="88"/>
      <c r="G51" s="88"/>
      <c r="H51" s="88"/>
      <c r="I51" s="87"/>
    </row>
    <row r="52" spans="1:9" s="79" customFormat="1" ht="12.75">
      <c r="A52" s="9"/>
      <c r="B52" s="87"/>
      <c r="C52" s="87"/>
      <c r="D52" s="88"/>
      <c r="E52" s="88"/>
      <c r="F52" s="88"/>
      <c r="G52" s="88"/>
      <c r="H52" s="88"/>
      <c r="I52" s="87"/>
    </row>
    <row r="53" spans="1:9" ht="12.75">
      <c r="A53" s="3" t="s">
        <v>28</v>
      </c>
      <c r="B53" s="1"/>
      <c r="C53" s="1"/>
      <c r="D53" s="1"/>
      <c r="E53" s="1"/>
      <c r="F53" s="1"/>
      <c r="G53" s="7"/>
      <c r="H53" s="7"/>
      <c r="I53" s="7"/>
    </row>
    <row r="54" spans="1:9" ht="12.75">
      <c r="A54" s="176" t="s">
        <v>191</v>
      </c>
      <c r="B54" s="176"/>
      <c r="C54" s="176"/>
      <c r="D54" s="176"/>
      <c r="E54" s="176"/>
      <c r="F54" s="176"/>
      <c r="G54" s="176"/>
      <c r="H54" s="176"/>
      <c r="I54" s="176"/>
    </row>
    <row r="55" spans="1:9" ht="15.75" customHeight="1">
      <c r="A55" s="176"/>
      <c r="B55" s="176"/>
      <c r="C55" s="176"/>
      <c r="D55" s="176"/>
      <c r="E55" s="176"/>
      <c r="F55" s="176"/>
      <c r="G55" s="176"/>
      <c r="H55" s="176"/>
      <c r="I55" s="176"/>
    </row>
    <row r="56" spans="1:9" ht="12.75">
      <c r="A56" s="1"/>
      <c r="B56" s="1"/>
      <c r="C56" s="1"/>
      <c r="D56" s="1"/>
      <c r="E56" s="1"/>
      <c r="F56" s="1"/>
      <c r="G56" s="1"/>
      <c r="H56" s="1"/>
      <c r="I56" s="1"/>
    </row>
    <row r="57" spans="1:9" ht="12.75">
      <c r="A57" s="17"/>
      <c r="B57" s="17"/>
      <c r="C57" s="17"/>
      <c r="D57" s="17"/>
      <c r="E57" s="17"/>
      <c r="F57" s="17"/>
      <c r="G57" s="17"/>
      <c r="H57" s="17"/>
      <c r="I57" s="17"/>
    </row>
  </sheetData>
  <mergeCells count="2">
    <mergeCell ref="A54:I55"/>
    <mergeCell ref="B11:G11"/>
  </mergeCells>
  <printOptions/>
  <pageMargins left="0.7480314960629921" right="0.7480314960629921" top="0.31496062992125984" bottom="0" header="0.5118110236220472" footer="0.5118110236220472"/>
  <pageSetup fitToHeight="1" fitToWidth="1" horizontalDpi="600" verticalDpi="600" orientation="landscape" paperSize="9" scale="8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H73"/>
  <sheetViews>
    <sheetView workbookViewId="0" topLeftCell="A1">
      <selection activeCell="B25" sqref="B25"/>
    </sheetView>
  </sheetViews>
  <sheetFormatPr defaultColWidth="9.140625" defaultRowHeight="12.75"/>
  <cols>
    <col min="1" max="1" width="0.9921875" style="0" customWidth="1"/>
    <col min="2" max="2" width="36.57421875" style="0" customWidth="1"/>
    <col min="3" max="3" width="8.140625" style="0" customWidth="1"/>
    <col min="4" max="4" width="13.00390625" style="0" customWidth="1"/>
    <col min="5" max="5" width="12.8515625" style="0" customWidth="1"/>
    <col min="6" max="6" width="2.7109375" style="0" customWidth="1"/>
    <col min="7" max="7" width="12.8515625" style="129" customWidth="1"/>
    <col min="8" max="8" width="12.8515625" style="0" customWidth="1"/>
  </cols>
  <sheetData>
    <row r="1" spans="1:8" ht="12.75">
      <c r="A1" s="1"/>
      <c r="B1" s="1"/>
      <c r="C1" s="1"/>
      <c r="D1" s="1"/>
      <c r="E1" s="1"/>
      <c r="F1" s="1"/>
      <c r="G1" s="9"/>
      <c r="H1" s="1"/>
    </row>
    <row r="2" spans="1:8" ht="12.75">
      <c r="A2" s="1"/>
      <c r="B2" s="1"/>
      <c r="C2" s="1"/>
      <c r="D2" s="1"/>
      <c r="E2" s="1"/>
      <c r="F2" s="1"/>
      <c r="G2" s="9"/>
      <c r="H2" s="1"/>
    </row>
    <row r="3" spans="1:8" ht="12.75">
      <c r="A3" s="1"/>
      <c r="B3" s="1"/>
      <c r="C3" s="1"/>
      <c r="D3" s="1"/>
      <c r="E3" s="1"/>
      <c r="F3" s="1"/>
      <c r="G3" s="9"/>
      <c r="H3" s="1"/>
    </row>
    <row r="4" spans="1:8" ht="12.75">
      <c r="A4" s="1"/>
      <c r="B4" s="1"/>
      <c r="C4" s="1"/>
      <c r="D4" s="1"/>
      <c r="E4" s="1"/>
      <c r="F4" s="1"/>
      <c r="G4" s="9"/>
      <c r="H4" s="1"/>
    </row>
    <row r="5" spans="1:8" ht="15.75">
      <c r="A5" s="2" t="s">
        <v>0</v>
      </c>
      <c r="B5" s="2"/>
      <c r="C5" s="3"/>
      <c r="D5" s="3"/>
      <c r="E5" s="3"/>
      <c r="F5" s="1"/>
      <c r="G5" s="9"/>
      <c r="H5" s="1"/>
    </row>
    <row r="6" spans="1:8" ht="12.75">
      <c r="A6" s="1"/>
      <c r="B6" s="1"/>
      <c r="C6" s="1"/>
      <c r="D6" s="1"/>
      <c r="E6" s="1"/>
      <c r="F6" s="1"/>
      <c r="G6" s="9"/>
      <c r="H6" s="1"/>
    </row>
    <row r="7" spans="1:8" ht="12.75">
      <c r="A7" s="3" t="s">
        <v>58</v>
      </c>
      <c r="B7" s="1"/>
      <c r="C7" s="3"/>
      <c r="D7" s="3"/>
      <c r="E7" s="3"/>
      <c r="F7" s="1"/>
      <c r="G7" s="9"/>
      <c r="H7" s="1"/>
    </row>
    <row r="8" spans="1:8" ht="12.75">
      <c r="A8" s="3" t="s">
        <v>262</v>
      </c>
      <c r="B8" s="1"/>
      <c r="C8" s="3"/>
      <c r="D8" s="3"/>
      <c r="E8" s="3"/>
      <c r="F8" s="1"/>
      <c r="G8" s="9"/>
      <c r="H8" s="1"/>
    </row>
    <row r="9" spans="1:8" ht="12.75">
      <c r="A9" s="1" t="s">
        <v>2</v>
      </c>
      <c r="B9" s="1"/>
      <c r="C9" s="3"/>
      <c r="D9" s="3"/>
      <c r="E9" s="3"/>
      <c r="F9" s="1"/>
      <c r="G9" s="9"/>
      <c r="H9" s="1"/>
    </row>
    <row r="10" spans="1:8" ht="12.75">
      <c r="A10" s="1"/>
      <c r="B10" s="1"/>
      <c r="C10" s="3"/>
      <c r="D10" s="175" t="s">
        <v>3</v>
      </c>
      <c r="E10" s="175"/>
      <c r="F10" s="1"/>
      <c r="G10" s="175" t="s">
        <v>4</v>
      </c>
      <c r="H10" s="175"/>
    </row>
    <row r="11" spans="1:8" ht="12.75">
      <c r="A11" s="1"/>
      <c r="B11" s="1"/>
      <c r="C11" s="3"/>
      <c r="D11" s="4"/>
      <c r="E11" s="5" t="s">
        <v>5</v>
      </c>
      <c r="F11" s="4"/>
      <c r="G11" s="126"/>
      <c r="H11" s="5" t="s">
        <v>5</v>
      </c>
    </row>
    <row r="12" spans="1:8" ht="12.75">
      <c r="A12" s="1"/>
      <c r="B12" s="1"/>
      <c r="C12" s="3"/>
      <c r="D12" s="5" t="s">
        <v>6</v>
      </c>
      <c r="E12" s="5" t="s">
        <v>7</v>
      </c>
      <c r="F12" s="4"/>
      <c r="G12" s="127" t="s">
        <v>6</v>
      </c>
      <c r="H12" s="5" t="s">
        <v>7</v>
      </c>
    </row>
    <row r="13" spans="1:8" ht="12.75">
      <c r="A13" s="3"/>
      <c r="B13" s="1"/>
      <c r="C13" s="3"/>
      <c r="D13" s="5" t="s">
        <v>7</v>
      </c>
      <c r="E13" s="5" t="s">
        <v>8</v>
      </c>
      <c r="F13" s="4"/>
      <c r="G13" s="127" t="s">
        <v>7</v>
      </c>
      <c r="H13" s="5" t="s">
        <v>8</v>
      </c>
    </row>
    <row r="14" spans="1:8" ht="12.75">
      <c r="A14" s="3"/>
      <c r="B14" s="1"/>
      <c r="C14" s="3"/>
      <c r="D14" s="5" t="s">
        <v>9</v>
      </c>
      <c r="E14" s="5" t="s">
        <v>9</v>
      </c>
      <c r="F14" s="4"/>
      <c r="G14" s="127" t="s">
        <v>10</v>
      </c>
      <c r="H14" s="5" t="s">
        <v>11</v>
      </c>
    </row>
    <row r="15" spans="1:8" ht="12.75">
      <c r="A15" s="3"/>
      <c r="B15" s="1"/>
      <c r="C15" s="3"/>
      <c r="D15" s="5"/>
      <c r="E15" s="5"/>
      <c r="F15" s="4"/>
      <c r="G15" s="127"/>
      <c r="H15" s="5"/>
    </row>
    <row r="16" spans="1:8" ht="12.75">
      <c r="A16" s="1"/>
      <c r="B16" s="1"/>
      <c r="C16" s="1"/>
      <c r="D16" s="6" t="s">
        <v>260</v>
      </c>
      <c r="E16" s="6" t="s">
        <v>261</v>
      </c>
      <c r="F16" s="4"/>
      <c r="G16" s="6" t="s">
        <v>260</v>
      </c>
      <c r="H16" s="6" t="s">
        <v>261</v>
      </c>
    </row>
    <row r="17" spans="1:8" ht="12.75">
      <c r="A17" s="1"/>
      <c r="B17" s="1"/>
      <c r="C17" s="50" t="s">
        <v>12</v>
      </c>
      <c r="D17" s="6" t="s">
        <v>13</v>
      </c>
      <c r="E17" s="6" t="s">
        <v>13</v>
      </c>
      <c r="F17" s="1"/>
      <c r="G17" s="128" t="s">
        <v>13</v>
      </c>
      <c r="H17" s="6" t="s">
        <v>13</v>
      </c>
    </row>
    <row r="18" spans="1:8" ht="8.25" customHeight="1">
      <c r="A18" s="1"/>
      <c r="B18" s="1"/>
      <c r="C18" s="3"/>
      <c r="D18" s="3"/>
      <c r="E18" s="3"/>
      <c r="F18" s="1"/>
      <c r="G18" s="128"/>
      <c r="H18" s="6"/>
    </row>
    <row r="19" spans="1:8" ht="12.75">
      <c r="A19" s="26" t="s">
        <v>59</v>
      </c>
      <c r="B19" s="27"/>
      <c r="C19" s="27"/>
      <c r="D19" s="21"/>
      <c r="E19" s="27"/>
      <c r="F19" s="27"/>
      <c r="G19" s="11"/>
      <c r="H19" s="22"/>
    </row>
    <row r="20" spans="1:8" ht="12.75">
      <c r="A20" s="27" t="s">
        <v>21</v>
      </c>
      <c r="B20" s="27"/>
      <c r="C20" s="27"/>
      <c r="D20" s="11">
        <f>PL!C36</f>
        <v>4128</v>
      </c>
      <c r="E20" s="11">
        <f>PL!D36</f>
        <v>3463</v>
      </c>
      <c r="F20" s="27"/>
      <c r="G20" s="11">
        <f>PL!F36</f>
        <v>8818</v>
      </c>
      <c r="H20" s="11">
        <f>PL!G36</f>
        <v>7748</v>
      </c>
    </row>
    <row r="21" spans="1:8" ht="12.75">
      <c r="A21" s="27" t="s">
        <v>60</v>
      </c>
      <c r="B21" s="27"/>
      <c r="C21" s="27"/>
      <c r="D21" s="11"/>
      <c r="E21" s="11"/>
      <c r="F21" s="27"/>
      <c r="G21" s="11"/>
      <c r="H21" s="11"/>
    </row>
    <row r="22" spans="1:8" ht="12.75">
      <c r="A22" s="27"/>
      <c r="B22" s="27" t="s">
        <v>61</v>
      </c>
      <c r="C22" s="27"/>
      <c r="D22" s="11">
        <v>1783</v>
      </c>
      <c r="E22" s="11">
        <v>1884</v>
      </c>
      <c r="F22" s="27"/>
      <c r="G22" s="11">
        <v>5191</v>
      </c>
      <c r="H22" s="11">
        <v>4753</v>
      </c>
    </row>
    <row r="23" spans="1:8" ht="12.75">
      <c r="A23" s="27"/>
      <c r="B23" s="27" t="s">
        <v>62</v>
      </c>
      <c r="C23" s="27"/>
      <c r="D23" s="11">
        <v>146</v>
      </c>
      <c r="E23" s="11">
        <v>68</v>
      </c>
      <c r="F23" s="27"/>
      <c r="G23" s="11">
        <v>482</v>
      </c>
      <c r="H23" s="11">
        <v>146</v>
      </c>
    </row>
    <row r="24" spans="1:8" ht="12.75">
      <c r="A24" s="26"/>
      <c r="B24" s="1" t="s">
        <v>63</v>
      </c>
      <c r="C24" s="27"/>
      <c r="D24" s="11">
        <v>-59</v>
      </c>
      <c r="E24" s="11">
        <v>-40</v>
      </c>
      <c r="F24" s="27"/>
      <c r="G24" s="11">
        <f>-94</f>
        <v>-94</v>
      </c>
      <c r="H24" s="11">
        <f>-168</f>
        <v>-168</v>
      </c>
    </row>
    <row r="25" spans="1:8" ht="12.75">
      <c r="A25" s="26"/>
      <c r="B25" s="1" t="s">
        <v>291</v>
      </c>
      <c r="C25" s="27"/>
      <c r="D25" s="11">
        <v>375</v>
      </c>
      <c r="E25" s="11">
        <v>0</v>
      </c>
      <c r="F25" s="27"/>
      <c r="G25" s="11">
        <v>357</v>
      </c>
      <c r="H25" s="11">
        <v>0</v>
      </c>
    </row>
    <row r="26" spans="1:8" ht="12.75">
      <c r="A26" s="27"/>
      <c r="B26" s="27" t="s">
        <v>188</v>
      </c>
      <c r="C26" s="27"/>
      <c r="D26" s="10">
        <v>82</v>
      </c>
      <c r="E26" s="10">
        <v>-26</v>
      </c>
      <c r="F26" s="27"/>
      <c r="G26" s="10">
        <v>106</v>
      </c>
      <c r="H26" s="10">
        <v>2</v>
      </c>
    </row>
    <row r="27" spans="1:8" ht="12.75">
      <c r="A27" s="27" t="s">
        <v>64</v>
      </c>
      <c r="B27" s="27"/>
      <c r="C27" s="27"/>
      <c r="D27" s="11">
        <f>SUM(D20:D26)</f>
        <v>6455</v>
      </c>
      <c r="E27" s="11">
        <f>SUM(E20:E26)</f>
        <v>5349</v>
      </c>
      <c r="F27" s="27"/>
      <c r="G27" s="11">
        <f>SUM(G20:G26)</f>
        <v>14860</v>
      </c>
      <c r="H27" s="11">
        <f>SUM(H20:H26)</f>
        <v>12481</v>
      </c>
    </row>
    <row r="28" spans="1:8" ht="12.75">
      <c r="A28" s="27"/>
      <c r="B28" s="27" t="s">
        <v>36</v>
      </c>
      <c r="C28" s="27"/>
      <c r="D28" s="11">
        <v>-139</v>
      </c>
      <c r="E28" s="11">
        <v>-4577</v>
      </c>
      <c r="F28" s="27"/>
      <c r="G28" s="11">
        <v>5815</v>
      </c>
      <c r="H28" s="11">
        <f>-7592</f>
        <v>-7592</v>
      </c>
    </row>
    <row r="29" spans="1:8" ht="12.75">
      <c r="A29" s="27"/>
      <c r="B29" s="27" t="s">
        <v>65</v>
      </c>
      <c r="C29" s="27"/>
      <c r="D29" s="11">
        <v>-1620</v>
      </c>
      <c r="E29" s="11">
        <v>-1295</v>
      </c>
      <c r="F29" s="27"/>
      <c r="G29" s="11">
        <v>2766</v>
      </c>
      <c r="H29" s="11">
        <f>-5390</f>
        <v>-5390</v>
      </c>
    </row>
    <row r="30" spans="1:8" ht="12.75">
      <c r="A30" s="27"/>
      <c r="B30" s="27" t="s">
        <v>66</v>
      </c>
      <c r="C30" s="27"/>
      <c r="D30" s="11">
        <v>2156</v>
      </c>
      <c r="E30" s="11">
        <v>1838</v>
      </c>
      <c r="F30" s="29"/>
      <c r="G30" s="11">
        <v>3695</v>
      </c>
      <c r="H30" s="11">
        <v>3552</v>
      </c>
    </row>
    <row r="31" spans="1:8" ht="12.75">
      <c r="A31" s="27"/>
      <c r="B31" s="1" t="s">
        <v>187</v>
      </c>
      <c r="C31" s="27"/>
      <c r="D31" s="10">
        <v>0</v>
      </c>
      <c r="E31" s="10">
        <v>0</v>
      </c>
      <c r="F31" s="29"/>
      <c r="G31" s="10">
        <f>-1312</f>
        <v>-1312</v>
      </c>
      <c r="H31" s="10">
        <v>0</v>
      </c>
    </row>
    <row r="32" spans="1:8" ht="12.75">
      <c r="A32" s="27" t="s">
        <v>154</v>
      </c>
      <c r="B32" s="27"/>
      <c r="C32" s="27"/>
      <c r="D32" s="11">
        <f>SUM(D27:D31)</f>
        <v>6852</v>
      </c>
      <c r="E32" s="11">
        <f>SUM(E27:E31)</f>
        <v>1315</v>
      </c>
      <c r="F32" s="27"/>
      <c r="G32" s="11">
        <f>SUM(G27:G31)</f>
        <v>25824</v>
      </c>
      <c r="H32" s="11">
        <f>SUM(H27:H31)</f>
        <v>3051</v>
      </c>
    </row>
    <row r="33" spans="1:8" ht="12.75">
      <c r="A33" s="1"/>
      <c r="B33" s="27" t="s">
        <v>67</v>
      </c>
      <c r="C33" s="27"/>
      <c r="D33" s="11">
        <v>-146</v>
      </c>
      <c r="E33" s="11">
        <v>-68</v>
      </c>
      <c r="F33" s="27"/>
      <c r="G33" s="11">
        <f>-482</f>
        <v>-482</v>
      </c>
      <c r="H33" s="11">
        <f>-146</f>
        <v>-146</v>
      </c>
    </row>
    <row r="34" spans="1:8" ht="12.75">
      <c r="A34" s="1"/>
      <c r="B34" s="27" t="s">
        <v>192</v>
      </c>
      <c r="C34" s="27"/>
      <c r="D34" s="11">
        <v>53</v>
      </c>
      <c r="E34" s="11">
        <v>0</v>
      </c>
      <c r="F34" s="27"/>
      <c r="G34" s="11">
        <v>172</v>
      </c>
      <c r="H34" s="11">
        <v>0</v>
      </c>
    </row>
    <row r="35" spans="1:8" ht="12.75">
      <c r="A35" s="1"/>
      <c r="B35" s="27" t="s">
        <v>68</v>
      </c>
      <c r="C35" s="27"/>
      <c r="D35" s="11">
        <v>-180</v>
      </c>
      <c r="E35" s="11">
        <v>-459</v>
      </c>
      <c r="F35" s="27"/>
      <c r="G35" s="10">
        <f>-480</f>
        <v>-480</v>
      </c>
      <c r="H35" s="10">
        <f>-1086</f>
        <v>-1086</v>
      </c>
    </row>
    <row r="36" spans="1:8" ht="12.75">
      <c r="A36" s="27" t="s">
        <v>155</v>
      </c>
      <c r="B36" s="27"/>
      <c r="C36" s="27"/>
      <c r="D36" s="30">
        <f>SUM(D32:D35)</f>
        <v>6579</v>
      </c>
      <c r="E36" s="30">
        <f>SUM(E32:E35)</f>
        <v>788</v>
      </c>
      <c r="F36" s="27"/>
      <c r="G36" s="30">
        <f>SUM(G32:G35)</f>
        <v>25034</v>
      </c>
      <c r="H36" s="30">
        <f>SUM(H32:H35)</f>
        <v>1819</v>
      </c>
    </row>
    <row r="37" spans="1:8" ht="7.5" customHeight="1">
      <c r="A37" s="26"/>
      <c r="B37" s="27"/>
      <c r="C37" s="27"/>
      <c r="D37" s="11"/>
      <c r="E37" s="11"/>
      <c r="F37" s="27"/>
      <c r="G37" s="11"/>
      <c r="H37" s="11"/>
    </row>
    <row r="38" spans="1:8" ht="12.75">
      <c r="A38" s="26" t="s">
        <v>213</v>
      </c>
      <c r="B38" s="27"/>
      <c r="C38" s="27"/>
      <c r="D38" s="11"/>
      <c r="E38" s="11"/>
      <c r="F38" s="27"/>
      <c r="G38" s="11"/>
      <c r="H38" s="11"/>
    </row>
    <row r="39" spans="1:8" ht="12.75">
      <c r="A39" s="1"/>
      <c r="B39" s="27" t="s">
        <v>69</v>
      </c>
      <c r="C39" s="27"/>
      <c r="D39" s="11">
        <v>59</v>
      </c>
      <c r="E39" s="11">
        <v>40</v>
      </c>
      <c r="F39" s="27"/>
      <c r="G39" s="11">
        <v>94</v>
      </c>
      <c r="H39" s="11">
        <v>168</v>
      </c>
    </row>
    <row r="40" spans="1:8" ht="12.75">
      <c r="A40" s="1"/>
      <c r="B40" s="27" t="s">
        <v>70</v>
      </c>
      <c r="C40" s="27"/>
      <c r="D40" s="11">
        <v>-941</v>
      </c>
      <c r="E40" s="11">
        <v>-4135</v>
      </c>
      <c r="F40" s="27"/>
      <c r="G40" s="10">
        <f>-6753</f>
        <v>-6753</v>
      </c>
      <c r="H40" s="10">
        <f>-5181</f>
        <v>-5181</v>
      </c>
    </row>
    <row r="41" spans="1:8" ht="12.75">
      <c r="A41" s="27" t="s">
        <v>71</v>
      </c>
      <c r="B41" s="27"/>
      <c r="C41" s="27"/>
      <c r="D41" s="30">
        <f>SUM(D39:D40)</f>
        <v>-882</v>
      </c>
      <c r="E41" s="30">
        <f>SUM(E39:E40)</f>
        <v>-4095</v>
      </c>
      <c r="F41" s="27"/>
      <c r="G41" s="30">
        <f>SUM(G39:G40)</f>
        <v>-6659</v>
      </c>
      <c r="H41" s="30">
        <f>SUM(H39:H40)</f>
        <v>-5013</v>
      </c>
    </row>
    <row r="42" spans="1:8" ht="9" customHeight="1">
      <c r="A42" s="27"/>
      <c r="B42" s="27"/>
      <c r="C42" s="27"/>
      <c r="D42" s="11"/>
      <c r="E42" s="11"/>
      <c r="F42" s="27"/>
      <c r="G42" s="11"/>
      <c r="H42" s="11"/>
    </row>
    <row r="43" spans="1:8" ht="12.75">
      <c r="A43" s="26" t="s">
        <v>242</v>
      </c>
      <c r="B43" s="27"/>
      <c r="C43" s="27"/>
      <c r="D43" s="11"/>
      <c r="E43" s="11"/>
      <c r="F43" s="27"/>
      <c r="G43" s="11"/>
      <c r="H43" s="11"/>
    </row>
    <row r="44" spans="1:8" ht="12.75">
      <c r="A44" s="26"/>
      <c r="B44" s="27" t="s">
        <v>258</v>
      </c>
      <c r="C44" s="27"/>
      <c r="D44" s="11">
        <v>30</v>
      </c>
      <c r="E44" s="11">
        <v>0</v>
      </c>
      <c r="F44" s="27"/>
      <c r="G44" s="11">
        <v>30</v>
      </c>
      <c r="H44" s="11">
        <v>2</v>
      </c>
    </row>
    <row r="45" spans="1:8" ht="12.75">
      <c r="A45" s="26"/>
      <c r="B45" s="27" t="s">
        <v>241</v>
      </c>
      <c r="C45" s="27"/>
      <c r="D45" s="11">
        <v>-7</v>
      </c>
      <c r="E45" s="11">
        <v>0</v>
      </c>
      <c r="F45" s="27"/>
      <c r="G45" s="11">
        <f>-14</f>
        <v>-14</v>
      </c>
      <c r="H45" s="11">
        <v>0</v>
      </c>
    </row>
    <row r="46" spans="1:8" ht="12.75">
      <c r="A46" s="26"/>
      <c r="B46" s="27" t="s">
        <v>72</v>
      </c>
      <c r="C46" s="27"/>
      <c r="D46" s="11">
        <v>0</v>
      </c>
      <c r="E46" s="11">
        <v>-292</v>
      </c>
      <c r="F46" s="27"/>
      <c r="G46" s="11">
        <f>-79</f>
        <v>-79</v>
      </c>
      <c r="H46" s="11">
        <f>-861</f>
        <v>-861</v>
      </c>
    </row>
    <row r="47" spans="1:8" ht="12.75">
      <c r="A47" s="26"/>
      <c r="B47" s="27" t="s">
        <v>73</v>
      </c>
      <c r="C47" s="27"/>
      <c r="D47" s="11">
        <v>-496</v>
      </c>
      <c r="E47" s="11">
        <v>-193</v>
      </c>
      <c r="F47" s="27"/>
      <c r="G47" s="11">
        <f>-1375</f>
        <v>-1375</v>
      </c>
      <c r="H47" s="11">
        <f>-323</f>
        <v>-323</v>
      </c>
    </row>
    <row r="48" spans="1:8" ht="12.75">
      <c r="A48" s="26"/>
      <c r="B48" s="27" t="s">
        <v>311</v>
      </c>
      <c r="C48" s="27"/>
      <c r="D48" s="11">
        <v>0</v>
      </c>
      <c r="E48" s="11">
        <v>0</v>
      </c>
      <c r="F48" s="27"/>
      <c r="G48" s="11">
        <f>-94</f>
        <v>-94</v>
      </c>
      <c r="H48" s="11">
        <v>0</v>
      </c>
    </row>
    <row r="49" spans="1:8" ht="12.75">
      <c r="A49" s="26"/>
      <c r="B49" s="27" t="s">
        <v>265</v>
      </c>
      <c r="C49" s="27"/>
      <c r="D49" s="11">
        <v>-2300</v>
      </c>
      <c r="E49" s="11">
        <v>0</v>
      </c>
      <c r="F49" s="27"/>
      <c r="G49" s="11">
        <f>-1300</f>
        <v>-1300</v>
      </c>
      <c r="H49" s="11">
        <v>0</v>
      </c>
    </row>
    <row r="50" spans="1:8" ht="12.75">
      <c r="A50" s="26"/>
      <c r="B50" s="27" t="s">
        <v>97</v>
      </c>
      <c r="C50" s="27"/>
      <c r="D50" s="11">
        <v>0</v>
      </c>
      <c r="E50" s="11">
        <v>0</v>
      </c>
      <c r="F50" s="27"/>
      <c r="G50" s="11">
        <f>-1812</f>
        <v>-1812</v>
      </c>
      <c r="H50" s="11">
        <f>-3020</f>
        <v>-3020</v>
      </c>
    </row>
    <row r="51" spans="1:8" ht="12.75">
      <c r="A51" s="27" t="s">
        <v>249</v>
      </c>
      <c r="B51" s="1"/>
      <c r="C51" s="27"/>
      <c r="D51" s="30">
        <f>SUM(D44:D50)</f>
        <v>-2773</v>
      </c>
      <c r="E51" s="30">
        <f>SUM(E44:E50)</f>
        <v>-485</v>
      </c>
      <c r="F51" s="27"/>
      <c r="G51" s="30">
        <f>SUM(G44:G50)</f>
        <v>-4644</v>
      </c>
      <c r="H51" s="30">
        <f>SUM(H44:H50)</f>
        <v>-4202</v>
      </c>
    </row>
    <row r="52" spans="1:8" ht="9" customHeight="1">
      <c r="A52" s="27"/>
      <c r="B52" s="27"/>
      <c r="C52" s="27"/>
      <c r="D52" s="11"/>
      <c r="E52" s="11"/>
      <c r="F52" s="27"/>
      <c r="G52" s="11"/>
      <c r="H52" s="11"/>
    </row>
    <row r="53" spans="1:8" ht="12.75">
      <c r="A53" s="26" t="s">
        <v>233</v>
      </c>
      <c r="B53" s="27"/>
      <c r="C53" s="27"/>
      <c r="D53" s="11">
        <f>+D36+D41+D51</f>
        <v>2924</v>
      </c>
      <c r="E53" s="11">
        <f>+E36+E41+E51</f>
        <v>-3792</v>
      </c>
      <c r="F53" s="27"/>
      <c r="G53" s="11">
        <f>+G36+G41+G51</f>
        <v>13731</v>
      </c>
      <c r="H53" s="11">
        <f>+H36+H41+H51</f>
        <v>-7396</v>
      </c>
    </row>
    <row r="54" spans="1:8" ht="12.75">
      <c r="A54" s="26"/>
      <c r="B54" s="26" t="s">
        <v>232</v>
      </c>
      <c r="C54" s="27"/>
      <c r="D54" s="11"/>
      <c r="E54" s="11"/>
      <c r="F54" s="27"/>
      <c r="G54" s="11"/>
      <c r="H54" s="11"/>
    </row>
    <row r="55" spans="1:8" ht="7.5" customHeight="1">
      <c r="A55" s="27"/>
      <c r="B55" s="27"/>
      <c r="C55" s="27"/>
      <c r="D55" s="11"/>
      <c r="E55" s="11"/>
      <c r="F55" s="27"/>
      <c r="G55" s="11"/>
      <c r="H55" s="11"/>
    </row>
    <row r="56" spans="1:8" ht="12.75">
      <c r="A56" s="26" t="s">
        <v>74</v>
      </c>
      <c r="B56" s="27"/>
      <c r="C56" s="27"/>
      <c r="D56" s="11">
        <v>-29</v>
      </c>
      <c r="E56" s="11">
        <v>-197</v>
      </c>
      <c r="F56" s="27"/>
      <c r="G56" s="11">
        <f>-38</f>
        <v>-38</v>
      </c>
      <c r="H56" s="11">
        <v>16</v>
      </c>
    </row>
    <row r="57" spans="1:8" ht="7.5" customHeight="1">
      <c r="A57" s="27" t="s">
        <v>53</v>
      </c>
      <c r="B57" s="27"/>
      <c r="C57" s="27"/>
      <c r="D57" s="11"/>
      <c r="E57" s="11"/>
      <c r="F57" s="27"/>
      <c r="G57" s="11"/>
      <c r="H57" s="11"/>
    </row>
    <row r="58" spans="1:8" ht="12.75">
      <c r="A58" s="26" t="s">
        <v>75</v>
      </c>
      <c r="B58" s="27"/>
      <c r="C58" s="27"/>
      <c r="D58" s="11"/>
      <c r="E58" s="11"/>
      <c r="F58" s="27"/>
      <c r="G58" s="11"/>
      <c r="H58" s="11"/>
    </row>
    <row r="59" spans="1:8" ht="12.75">
      <c r="A59" s="1"/>
      <c r="B59" s="26" t="s">
        <v>76</v>
      </c>
      <c r="C59" s="27"/>
      <c r="D59" s="31">
        <v>14448</v>
      </c>
      <c r="E59" s="31">
        <v>9039</v>
      </c>
      <c r="F59" s="27"/>
      <c r="G59" s="11">
        <v>3650</v>
      </c>
      <c r="H59" s="11">
        <v>12430</v>
      </c>
    </row>
    <row r="60" spans="1:8" ht="7.5" customHeight="1">
      <c r="A60" s="27"/>
      <c r="B60" s="27"/>
      <c r="C60" s="27"/>
      <c r="D60" s="10"/>
      <c r="E60" s="10"/>
      <c r="F60" s="27"/>
      <c r="G60" s="10">
        <f>+D60</f>
        <v>0</v>
      </c>
      <c r="H60" s="10">
        <f>+E60</f>
        <v>0</v>
      </c>
    </row>
    <row r="61" spans="1:8" ht="12.75">
      <c r="A61" s="26" t="s">
        <v>77</v>
      </c>
      <c r="B61" s="27"/>
      <c r="C61" s="27"/>
      <c r="D61" s="11"/>
      <c r="E61" s="11"/>
      <c r="F61" s="27"/>
      <c r="G61" s="11"/>
      <c r="H61" s="11"/>
    </row>
    <row r="62" spans="1:8" ht="13.5" thickBot="1">
      <c r="A62" s="1"/>
      <c r="B62" s="26" t="s">
        <v>76</v>
      </c>
      <c r="C62" s="57" t="s">
        <v>78</v>
      </c>
      <c r="D62" s="32">
        <f>SUM(D53:D60)</f>
        <v>17343</v>
      </c>
      <c r="E62" s="32">
        <f>SUM(E53:E60)</f>
        <v>5050</v>
      </c>
      <c r="F62" s="27"/>
      <c r="G62" s="32">
        <f>G53+G56+G59</f>
        <v>17343</v>
      </c>
      <c r="H62" s="32">
        <f>H53+H56+H59</f>
        <v>5050</v>
      </c>
    </row>
    <row r="63" spans="1:8" ht="12.75">
      <c r="A63" s="1"/>
      <c r="B63" s="26"/>
      <c r="C63" s="57"/>
      <c r="D63" s="11"/>
      <c r="E63" s="31"/>
      <c r="F63" s="27"/>
      <c r="G63" s="11"/>
      <c r="H63" s="31"/>
    </row>
    <row r="64" spans="1:8" ht="12.75">
      <c r="A64" s="27"/>
      <c r="B64" s="27"/>
      <c r="C64" s="27"/>
      <c r="D64" s="27"/>
      <c r="E64" s="27"/>
      <c r="F64" s="27"/>
      <c r="G64" s="11"/>
      <c r="H64" s="22"/>
    </row>
    <row r="65" spans="1:8" ht="12.75">
      <c r="A65" s="3" t="s">
        <v>28</v>
      </c>
      <c r="B65" s="1"/>
      <c r="C65" s="1"/>
      <c r="D65" s="1"/>
      <c r="E65" s="1"/>
      <c r="F65" s="1"/>
      <c r="G65" s="8"/>
      <c r="H65" s="7"/>
    </row>
    <row r="66" spans="1:8" ht="12.75">
      <c r="A66" s="176" t="s">
        <v>284</v>
      </c>
      <c r="B66" s="176"/>
      <c r="C66" s="176"/>
      <c r="D66" s="176"/>
      <c r="E66" s="176"/>
      <c r="F66" s="176"/>
      <c r="G66" s="176"/>
      <c r="H66" s="176"/>
    </row>
    <row r="67" spans="1:8" ht="12.75">
      <c r="A67" s="176"/>
      <c r="B67" s="176"/>
      <c r="C67" s="176"/>
      <c r="D67" s="176"/>
      <c r="E67" s="176"/>
      <c r="F67" s="176"/>
      <c r="G67" s="176"/>
      <c r="H67" s="176"/>
    </row>
    <row r="68" spans="1:8" ht="12.75">
      <c r="A68" s="176"/>
      <c r="B68" s="176"/>
      <c r="C68" s="176"/>
      <c r="D68" s="176"/>
      <c r="E68" s="176"/>
      <c r="F68" s="176"/>
      <c r="G68" s="176"/>
      <c r="H68" s="176"/>
    </row>
    <row r="69" spans="1:8" ht="12.75">
      <c r="A69" s="17"/>
      <c r="B69" s="42"/>
      <c r="C69" s="42"/>
      <c r="D69" s="42"/>
      <c r="E69" s="42"/>
      <c r="F69" s="42"/>
      <c r="G69" s="28"/>
      <c r="H69" s="42"/>
    </row>
    <row r="70" spans="1:8" ht="12.75">
      <c r="A70" s="1"/>
      <c r="B70" s="42"/>
      <c r="C70" s="42"/>
      <c r="D70" s="42"/>
      <c r="E70" s="42"/>
      <c r="F70" s="42"/>
      <c r="G70" s="28"/>
      <c r="H70" s="42"/>
    </row>
    <row r="71" spans="1:8" ht="12.75">
      <c r="A71" s="1"/>
      <c r="B71" s="42"/>
      <c r="C71" s="42"/>
      <c r="D71" s="42"/>
      <c r="E71" s="42"/>
      <c r="F71" s="42"/>
      <c r="G71" s="28"/>
      <c r="H71" s="42"/>
    </row>
    <row r="72" spans="1:8" ht="12.75">
      <c r="A72" s="1"/>
      <c r="B72" s="42"/>
      <c r="C72" s="42"/>
      <c r="D72" s="42"/>
      <c r="E72" s="42"/>
      <c r="F72" s="42"/>
      <c r="G72" s="28"/>
      <c r="H72" s="42"/>
    </row>
    <row r="73" spans="1:8" ht="12.75">
      <c r="A73" s="1"/>
      <c r="B73" s="1"/>
      <c r="C73" s="1"/>
      <c r="D73" s="1"/>
      <c r="E73" s="1"/>
      <c r="F73" s="1"/>
      <c r="G73" s="9"/>
      <c r="H73" s="1"/>
    </row>
  </sheetData>
  <mergeCells count="3">
    <mergeCell ref="D10:E10"/>
    <mergeCell ref="G10:H10"/>
    <mergeCell ref="A66:H68"/>
  </mergeCells>
  <printOptions/>
  <pageMargins left="0.5905511811023623" right="0.5905511811023623" top="0.984251968503937" bottom="0.5905511811023623" header="0.5118110236220472" footer="0.5118110236220472"/>
  <pageSetup fitToHeight="1" fitToWidth="1" horizontalDpi="600" verticalDpi="600" orientation="portrait" paperSize="9" scale="69" r:id="rId2"/>
  <rowBreaks count="1" manualBreakCount="1">
    <brk id="62" max="7" man="1"/>
  </rowBreaks>
  <drawing r:id="rId1"/>
</worksheet>
</file>

<file path=xl/worksheets/sheet5.xml><?xml version="1.0" encoding="utf-8"?>
<worksheet xmlns="http://schemas.openxmlformats.org/spreadsheetml/2006/main" xmlns:r="http://schemas.openxmlformats.org/officeDocument/2006/relationships">
  <dimension ref="A1:T340"/>
  <sheetViews>
    <sheetView workbookViewId="0" topLeftCell="A1">
      <selection activeCell="E1" sqref="E1"/>
    </sheetView>
  </sheetViews>
  <sheetFormatPr defaultColWidth="9.140625" defaultRowHeight="12.75"/>
  <cols>
    <col min="1" max="1" width="3.8515625" style="61" customWidth="1"/>
    <col min="2" max="2" width="4.140625" style="61" customWidth="1"/>
    <col min="3" max="3" width="2.8515625" style="61" customWidth="1"/>
    <col min="4" max="4" width="6.421875" style="61" customWidth="1"/>
    <col min="5" max="5" width="16.421875" style="61" customWidth="1"/>
    <col min="6" max="6" width="10.8515625" style="61" customWidth="1"/>
    <col min="7" max="8" width="14.57421875" style="61" customWidth="1"/>
    <col min="9" max="9" width="14.57421875" style="102" customWidth="1"/>
    <col min="10" max="10" width="14.57421875" style="61" customWidth="1"/>
    <col min="11" max="16384" width="9.140625" style="61" customWidth="1"/>
  </cols>
  <sheetData>
    <row r="1" spans="1:10" ht="12.75">
      <c r="A1" s="1"/>
      <c r="B1" s="1"/>
      <c r="C1" s="1"/>
      <c r="D1" s="1"/>
      <c r="E1" s="1"/>
      <c r="F1" s="1"/>
      <c r="G1" s="1"/>
      <c r="H1" s="1"/>
      <c r="I1" s="52"/>
      <c r="J1" s="1"/>
    </row>
    <row r="2" spans="1:10" ht="12.75">
      <c r="A2" s="1"/>
      <c r="B2" s="1"/>
      <c r="C2" s="1"/>
      <c r="D2" s="1"/>
      <c r="E2" s="1"/>
      <c r="F2" s="1"/>
      <c r="G2" s="1"/>
      <c r="H2" s="1"/>
      <c r="I2" s="52"/>
      <c r="J2" s="1"/>
    </row>
    <row r="3" spans="1:10" ht="12.75">
      <c r="A3" s="1"/>
      <c r="B3" s="1"/>
      <c r="C3" s="1"/>
      <c r="D3" s="1"/>
      <c r="E3" s="1"/>
      <c r="F3" s="1"/>
      <c r="G3" s="1"/>
      <c r="H3" s="1"/>
      <c r="I3" s="52"/>
      <c r="J3" s="1"/>
    </row>
    <row r="4" spans="1:10" ht="12.75">
      <c r="A4" s="1"/>
      <c r="B4" s="1"/>
      <c r="C4" s="1"/>
      <c r="D4" s="1"/>
      <c r="E4" s="1"/>
      <c r="F4" s="1"/>
      <c r="G4" s="1"/>
      <c r="H4" s="1"/>
      <c r="I4" s="52"/>
      <c r="J4" s="1"/>
    </row>
    <row r="5" spans="1:10" ht="15.75">
      <c r="A5" s="2" t="s">
        <v>0</v>
      </c>
      <c r="B5" s="2"/>
      <c r="C5" s="2"/>
      <c r="D5" s="1"/>
      <c r="E5" s="1"/>
      <c r="F5" s="3"/>
      <c r="G5" s="1"/>
      <c r="H5" s="1"/>
      <c r="I5" s="52"/>
      <c r="J5" s="1"/>
    </row>
    <row r="6" spans="1:10" ht="12.75">
      <c r="A6" s="1"/>
      <c r="B6" s="1"/>
      <c r="C6" s="1"/>
      <c r="D6" s="1"/>
      <c r="E6" s="1"/>
      <c r="F6" s="1"/>
      <c r="G6" s="1"/>
      <c r="H6" s="1"/>
      <c r="I6" s="52"/>
      <c r="J6" s="1"/>
    </row>
    <row r="7" spans="1:10" ht="12.75">
      <c r="A7" s="3" t="s">
        <v>79</v>
      </c>
      <c r="B7" s="1"/>
      <c r="C7" s="1"/>
      <c r="D7" s="1"/>
      <c r="E7" s="1"/>
      <c r="F7" s="3"/>
      <c r="G7" s="1"/>
      <c r="H7" s="1"/>
      <c r="I7" s="52"/>
      <c r="J7" s="1"/>
    </row>
    <row r="8" spans="1:10" ht="12.75">
      <c r="A8" s="3" t="s">
        <v>262</v>
      </c>
      <c r="B8" s="1"/>
      <c r="C8" s="1"/>
      <c r="D8" s="1"/>
      <c r="E8" s="1"/>
      <c r="F8" s="3"/>
      <c r="G8" s="1"/>
      <c r="H8" s="1"/>
      <c r="I8" s="52"/>
      <c r="J8" s="1"/>
    </row>
    <row r="9" spans="1:10" ht="12.75">
      <c r="A9" s="1"/>
      <c r="B9" s="1"/>
      <c r="C9" s="1"/>
      <c r="D9" s="1"/>
      <c r="E9" s="1"/>
      <c r="F9" s="3"/>
      <c r="G9" s="1"/>
      <c r="H9" s="1"/>
      <c r="I9" s="52"/>
      <c r="J9" s="1"/>
    </row>
    <row r="10" spans="1:10" ht="12.75">
      <c r="A10" s="1"/>
      <c r="B10" s="1"/>
      <c r="C10" s="1"/>
      <c r="D10" s="1"/>
      <c r="E10" s="1"/>
      <c r="F10" s="3"/>
      <c r="G10" s="1"/>
      <c r="H10" s="1"/>
      <c r="I10" s="52"/>
      <c r="J10" s="1"/>
    </row>
    <row r="11" spans="1:10" ht="12.75">
      <c r="A11" s="26" t="s">
        <v>80</v>
      </c>
      <c r="B11" s="26" t="s">
        <v>81</v>
      </c>
      <c r="C11" s="26"/>
      <c r="D11" s="26"/>
      <c r="E11" s="26"/>
      <c r="F11" s="26"/>
      <c r="G11" s="27"/>
      <c r="H11" s="27"/>
      <c r="I11" s="53"/>
      <c r="J11" s="27"/>
    </row>
    <row r="12" spans="1:10" ht="12.75">
      <c r="A12" s="27"/>
      <c r="B12" s="27"/>
      <c r="C12" s="27"/>
      <c r="D12" s="27"/>
      <c r="E12" s="27"/>
      <c r="F12" s="26"/>
      <c r="G12" s="27"/>
      <c r="H12" s="33"/>
      <c r="I12" s="53"/>
      <c r="J12" s="33"/>
    </row>
    <row r="13" spans="1:10" ht="12.75">
      <c r="A13" s="26" t="s">
        <v>82</v>
      </c>
      <c r="B13" s="26" t="s">
        <v>83</v>
      </c>
      <c r="C13" s="26"/>
      <c r="D13" s="26"/>
      <c r="E13" s="26"/>
      <c r="F13" s="26"/>
      <c r="G13" s="27"/>
      <c r="H13" s="33"/>
      <c r="I13" s="53"/>
      <c r="J13" s="33"/>
    </row>
    <row r="14" spans="1:10" ht="12.75" customHeight="1">
      <c r="A14" s="26"/>
      <c r="B14" s="182" t="s">
        <v>168</v>
      </c>
      <c r="C14" s="182"/>
      <c r="D14" s="182"/>
      <c r="E14" s="182"/>
      <c r="F14" s="182"/>
      <c r="G14" s="182"/>
      <c r="H14" s="182"/>
      <c r="I14" s="182"/>
      <c r="J14" s="182"/>
    </row>
    <row r="15" spans="1:10" ht="12.75" customHeight="1">
      <c r="A15" s="26"/>
      <c r="B15" s="182"/>
      <c r="C15" s="182"/>
      <c r="D15" s="182"/>
      <c r="E15" s="182"/>
      <c r="F15" s="182"/>
      <c r="G15" s="182"/>
      <c r="H15" s="182"/>
      <c r="I15" s="182"/>
      <c r="J15" s="182"/>
    </row>
    <row r="16" spans="1:10" ht="12.75" customHeight="1">
      <c r="A16" s="26"/>
      <c r="B16" s="182"/>
      <c r="C16" s="182"/>
      <c r="D16" s="182"/>
      <c r="E16" s="182"/>
      <c r="F16" s="182"/>
      <c r="G16" s="182"/>
      <c r="H16" s="182"/>
      <c r="I16" s="182"/>
      <c r="J16" s="182"/>
    </row>
    <row r="17" spans="1:10" ht="1.5" customHeight="1">
      <c r="A17" s="26"/>
      <c r="B17" s="182"/>
      <c r="C17" s="182"/>
      <c r="D17" s="182"/>
      <c r="E17" s="182"/>
      <c r="F17" s="182"/>
      <c r="G17" s="182"/>
      <c r="H17" s="182"/>
      <c r="I17" s="182"/>
      <c r="J17" s="182"/>
    </row>
    <row r="18" spans="1:10" ht="12.75">
      <c r="A18" s="26"/>
      <c r="B18" s="27"/>
      <c r="C18" s="27"/>
      <c r="D18" s="27"/>
      <c r="E18" s="27"/>
      <c r="F18" s="27"/>
      <c r="G18" s="27"/>
      <c r="H18" s="27"/>
      <c r="I18" s="27"/>
      <c r="J18" s="27"/>
    </row>
    <row r="19" spans="1:10" ht="12.75" customHeight="1">
      <c r="A19" s="26"/>
      <c r="B19" s="182" t="s">
        <v>193</v>
      </c>
      <c r="C19" s="182"/>
      <c r="D19" s="182"/>
      <c r="E19" s="182"/>
      <c r="F19" s="182"/>
      <c r="G19" s="182"/>
      <c r="H19" s="182"/>
      <c r="I19" s="182"/>
      <c r="J19" s="182"/>
    </row>
    <row r="20" spans="1:10" ht="12.75" customHeight="1">
      <c r="A20" s="27"/>
      <c r="B20" s="182"/>
      <c r="C20" s="182"/>
      <c r="D20" s="182"/>
      <c r="E20" s="182"/>
      <c r="F20" s="182"/>
      <c r="G20" s="182"/>
      <c r="H20" s="182"/>
      <c r="I20" s="182"/>
      <c r="J20" s="182"/>
    </row>
    <row r="21" spans="1:10" ht="12.75" customHeight="1">
      <c r="A21" s="27"/>
      <c r="B21" s="182"/>
      <c r="C21" s="182"/>
      <c r="D21" s="182"/>
      <c r="E21" s="182"/>
      <c r="F21" s="182"/>
      <c r="G21" s="182"/>
      <c r="H21" s="182"/>
      <c r="I21" s="182"/>
      <c r="J21" s="182"/>
    </row>
    <row r="22" spans="1:10" ht="12.75" customHeight="1">
      <c r="A22" s="27"/>
      <c r="B22" s="182"/>
      <c r="C22" s="182"/>
      <c r="D22" s="182"/>
      <c r="E22" s="182"/>
      <c r="F22" s="182"/>
      <c r="G22" s="182"/>
      <c r="H22" s="182"/>
      <c r="I22" s="182"/>
      <c r="J22" s="182"/>
    </row>
    <row r="23" spans="1:10" ht="12.75">
      <c r="A23" s="27"/>
      <c r="B23" s="27"/>
      <c r="C23" s="27"/>
      <c r="D23" s="27"/>
      <c r="E23" s="27"/>
      <c r="F23" s="27"/>
      <c r="G23" s="27"/>
      <c r="H23" s="27"/>
      <c r="I23" s="27"/>
      <c r="J23" s="27"/>
    </row>
    <row r="24" spans="1:10" ht="13.5" customHeight="1">
      <c r="A24" s="27"/>
      <c r="B24" s="182" t="s">
        <v>194</v>
      </c>
      <c r="C24" s="182"/>
      <c r="D24" s="182"/>
      <c r="E24" s="182"/>
      <c r="F24" s="182"/>
      <c r="G24" s="182"/>
      <c r="H24" s="182"/>
      <c r="I24" s="182"/>
      <c r="J24" s="182"/>
    </row>
    <row r="25" spans="1:10" ht="13.5" customHeight="1">
      <c r="A25" s="27"/>
      <c r="B25" s="182"/>
      <c r="C25" s="182"/>
      <c r="D25" s="182"/>
      <c r="E25" s="182"/>
      <c r="F25" s="182"/>
      <c r="G25" s="182"/>
      <c r="H25" s="182"/>
      <c r="I25" s="182"/>
      <c r="J25" s="182"/>
    </row>
    <row r="26" spans="1:10" ht="13.5" customHeight="1">
      <c r="A26" s="27"/>
      <c r="B26" s="34"/>
      <c r="C26" s="34"/>
      <c r="D26" s="34"/>
      <c r="E26" s="34"/>
      <c r="F26" s="34"/>
      <c r="G26" s="34"/>
      <c r="H26" s="34"/>
      <c r="I26" s="34"/>
      <c r="J26" s="34"/>
    </row>
    <row r="27" spans="1:10" ht="28.5" customHeight="1">
      <c r="A27" s="27"/>
      <c r="B27" s="180" t="s">
        <v>292</v>
      </c>
      <c r="C27" s="180"/>
      <c r="D27" s="180"/>
      <c r="E27" s="180"/>
      <c r="F27" s="180"/>
      <c r="G27" s="180"/>
      <c r="H27" s="180"/>
      <c r="I27" s="180"/>
      <c r="J27" s="180"/>
    </row>
    <row r="28" spans="1:10" ht="6" customHeight="1">
      <c r="A28" s="27"/>
      <c r="B28" s="139"/>
      <c r="C28" s="139"/>
      <c r="D28" s="141"/>
      <c r="E28" s="141"/>
      <c r="F28" s="141"/>
      <c r="G28" s="141"/>
      <c r="H28" s="141"/>
      <c r="I28" s="141"/>
      <c r="J28" s="141"/>
    </row>
    <row r="29" spans="1:10" ht="12.75" customHeight="1">
      <c r="A29" s="27"/>
      <c r="B29" s="139" t="s">
        <v>245</v>
      </c>
      <c r="C29" s="180" t="s">
        <v>296</v>
      </c>
      <c r="D29" s="180"/>
      <c r="E29" s="180"/>
      <c r="F29" s="180"/>
      <c r="G29" s="180"/>
      <c r="H29" s="180"/>
      <c r="I29" s="180"/>
      <c r="J29" s="180"/>
    </row>
    <row r="30" spans="1:10" ht="4.5" customHeight="1">
      <c r="A30" s="27"/>
      <c r="B30" s="139"/>
      <c r="C30" s="139"/>
      <c r="D30" s="139"/>
      <c r="E30" s="139"/>
      <c r="F30" s="139"/>
      <c r="G30" s="139"/>
      <c r="H30" s="139"/>
      <c r="I30" s="139"/>
      <c r="J30" s="139"/>
    </row>
    <row r="31" spans="1:10" ht="12.75" customHeight="1">
      <c r="A31" s="27"/>
      <c r="B31" s="139"/>
      <c r="C31" s="140" t="s">
        <v>297</v>
      </c>
      <c r="E31" s="139"/>
      <c r="F31" s="139"/>
      <c r="G31" s="139"/>
      <c r="H31" s="139"/>
      <c r="I31" s="139"/>
      <c r="J31" s="139"/>
    </row>
    <row r="32" spans="1:10" ht="53.25" customHeight="1">
      <c r="A32" s="27"/>
      <c r="B32" s="139"/>
      <c r="C32" s="197" t="s">
        <v>314</v>
      </c>
      <c r="D32" s="197"/>
      <c r="E32" s="197"/>
      <c r="F32" s="197"/>
      <c r="G32" s="197"/>
      <c r="H32" s="197"/>
      <c r="I32" s="197"/>
      <c r="J32" s="197"/>
    </row>
    <row r="33" spans="1:10" ht="12.75" customHeight="1">
      <c r="A33" s="27"/>
      <c r="B33" s="139"/>
      <c r="C33" s="139"/>
      <c r="D33" s="141"/>
      <c r="E33" s="141"/>
      <c r="F33" s="141"/>
      <c r="G33" s="141"/>
      <c r="H33" s="141"/>
      <c r="I33" s="141"/>
      <c r="J33" s="141"/>
    </row>
    <row r="34" spans="1:10" ht="12.75" customHeight="1">
      <c r="A34" s="27"/>
      <c r="B34" s="139" t="s">
        <v>253</v>
      </c>
      <c r="C34" s="180" t="s">
        <v>252</v>
      </c>
      <c r="D34" s="180"/>
      <c r="E34" s="180"/>
      <c r="F34" s="180"/>
      <c r="G34" s="180"/>
      <c r="H34" s="180"/>
      <c r="I34" s="180"/>
      <c r="J34" s="180"/>
    </row>
    <row r="35" spans="1:10" ht="4.5" customHeight="1">
      <c r="A35" s="27"/>
      <c r="B35" s="139"/>
      <c r="C35" s="139"/>
      <c r="D35" s="139"/>
      <c r="E35" s="139"/>
      <c r="F35" s="139"/>
      <c r="G35" s="139"/>
      <c r="H35" s="139"/>
      <c r="I35" s="139"/>
      <c r="J35" s="139"/>
    </row>
    <row r="36" spans="1:10" ht="12.75">
      <c r="A36" s="27"/>
      <c r="B36" s="139"/>
      <c r="C36" s="140" t="s">
        <v>293</v>
      </c>
      <c r="E36" s="139"/>
      <c r="F36" s="139"/>
      <c r="G36" s="139"/>
      <c r="H36" s="139"/>
      <c r="I36" s="139"/>
      <c r="J36" s="139"/>
    </row>
    <row r="37" spans="1:10" ht="12.75">
      <c r="A37" s="27"/>
      <c r="B37" s="139"/>
      <c r="C37" s="161" t="s">
        <v>294</v>
      </c>
      <c r="E37" s="139"/>
      <c r="F37" s="139"/>
      <c r="G37" s="139"/>
      <c r="H37" s="139"/>
      <c r="I37" s="139"/>
      <c r="J37" s="139"/>
    </row>
    <row r="38" spans="1:10" ht="6" customHeight="1">
      <c r="A38" s="27"/>
      <c r="B38" s="139"/>
      <c r="C38" s="139"/>
      <c r="D38" s="139"/>
      <c r="E38" s="139"/>
      <c r="F38" s="139"/>
      <c r="G38" s="139"/>
      <c r="H38" s="139"/>
      <c r="I38" s="139"/>
      <c r="J38" s="139"/>
    </row>
    <row r="39" spans="1:10" ht="12.75">
      <c r="A39" s="27"/>
      <c r="B39" s="139"/>
      <c r="C39" s="140" t="s">
        <v>250</v>
      </c>
      <c r="E39" s="139"/>
      <c r="F39" s="139"/>
      <c r="G39" s="139"/>
      <c r="H39" s="139"/>
      <c r="I39" s="139"/>
      <c r="J39" s="139"/>
    </row>
    <row r="40" spans="1:10" ht="27.75" customHeight="1">
      <c r="A40" s="27"/>
      <c r="B40" s="139"/>
      <c r="C40" s="179" t="s">
        <v>251</v>
      </c>
      <c r="D40" s="179"/>
      <c r="E40" s="179"/>
      <c r="F40" s="179"/>
      <c r="G40" s="179"/>
      <c r="H40" s="179"/>
      <c r="I40" s="179"/>
      <c r="J40" s="179"/>
    </row>
    <row r="41" spans="1:10" ht="12.75" customHeight="1">
      <c r="A41" s="27"/>
      <c r="B41" s="139"/>
      <c r="C41" s="139"/>
      <c r="D41" s="141"/>
      <c r="E41" s="141"/>
      <c r="F41" s="141"/>
      <c r="G41" s="141"/>
      <c r="H41" s="141"/>
      <c r="I41" s="141"/>
      <c r="J41" s="141"/>
    </row>
    <row r="42" spans="1:10" ht="12.75" customHeight="1">
      <c r="A42" s="27"/>
      <c r="B42" s="139" t="s">
        <v>295</v>
      </c>
      <c r="C42" s="180" t="s">
        <v>257</v>
      </c>
      <c r="D42" s="180"/>
      <c r="E42" s="180"/>
      <c r="F42" s="180"/>
      <c r="G42" s="180"/>
      <c r="H42" s="180"/>
      <c r="I42" s="180"/>
      <c r="J42" s="180"/>
    </row>
    <row r="43" spans="1:10" ht="4.5" customHeight="1">
      <c r="A43" s="27"/>
      <c r="B43" s="139"/>
      <c r="C43" s="139"/>
      <c r="D43" s="139"/>
      <c r="E43" s="139"/>
      <c r="F43" s="139"/>
      <c r="G43" s="139"/>
      <c r="H43" s="139"/>
      <c r="I43" s="139"/>
      <c r="J43" s="139"/>
    </row>
    <row r="44" spans="1:10" ht="28.5" customHeight="1">
      <c r="A44" s="27"/>
      <c r="B44" s="139"/>
      <c r="C44" s="139" t="s">
        <v>321</v>
      </c>
      <c r="D44" s="179" t="s">
        <v>319</v>
      </c>
      <c r="E44" s="179"/>
      <c r="F44" s="179"/>
      <c r="G44" s="179"/>
      <c r="H44" s="179"/>
      <c r="I44" s="179"/>
      <c r="J44" s="179"/>
    </row>
    <row r="45" spans="1:10" ht="25.5">
      <c r="A45" s="27"/>
      <c r="B45" s="139"/>
      <c r="C45" s="139" t="s">
        <v>322</v>
      </c>
      <c r="D45" s="179" t="s">
        <v>320</v>
      </c>
      <c r="E45" s="179"/>
      <c r="F45" s="179"/>
      <c r="G45" s="179"/>
      <c r="H45" s="179"/>
      <c r="I45" s="179"/>
      <c r="J45" s="179"/>
    </row>
    <row r="46" spans="1:10" ht="12.75">
      <c r="A46" s="27"/>
      <c r="B46" s="139"/>
      <c r="C46" s="139"/>
      <c r="D46" s="179" t="s">
        <v>254</v>
      </c>
      <c r="E46" s="179"/>
      <c r="F46" s="179"/>
      <c r="G46" s="179"/>
      <c r="H46" s="179"/>
      <c r="I46" s="179"/>
      <c r="J46" s="179"/>
    </row>
    <row r="47" spans="1:10" ht="12.75">
      <c r="A47" s="27"/>
      <c r="B47" s="139"/>
      <c r="C47" s="139"/>
      <c r="D47" s="141"/>
      <c r="E47" s="141"/>
      <c r="F47" s="141"/>
      <c r="G47" s="141"/>
      <c r="H47" s="141"/>
      <c r="I47" s="141"/>
      <c r="J47" s="141"/>
    </row>
    <row r="48" spans="1:10" ht="12.75" customHeight="1">
      <c r="A48" s="27"/>
      <c r="B48" s="139" t="s">
        <v>310</v>
      </c>
      <c r="C48" s="180" t="s">
        <v>307</v>
      </c>
      <c r="D48" s="180"/>
      <c r="E48" s="180"/>
      <c r="F48" s="180"/>
      <c r="G48" s="180"/>
      <c r="H48" s="180"/>
      <c r="I48" s="180"/>
      <c r="J48" s="180"/>
    </row>
    <row r="49" spans="1:10" ht="4.5" customHeight="1">
      <c r="A49" s="27"/>
      <c r="B49" s="139"/>
      <c r="C49" s="139"/>
      <c r="D49" s="139"/>
      <c r="E49" s="139"/>
      <c r="F49" s="139"/>
      <c r="G49" s="139"/>
      <c r="H49" s="139"/>
      <c r="I49" s="139"/>
      <c r="J49" s="139"/>
    </row>
    <row r="50" spans="1:10" ht="12.75" customHeight="1">
      <c r="A50" s="27"/>
      <c r="B50" s="139"/>
      <c r="C50" s="180" t="s">
        <v>298</v>
      </c>
      <c r="D50" s="180"/>
      <c r="E50" s="180"/>
      <c r="F50" s="180"/>
      <c r="G50" s="180"/>
      <c r="H50" s="180"/>
      <c r="I50" s="180"/>
      <c r="J50" s="180"/>
    </row>
    <row r="51" spans="1:10" ht="12.75" customHeight="1">
      <c r="A51" s="27"/>
      <c r="B51" s="139"/>
      <c r="C51" s="180" t="s">
        <v>299</v>
      </c>
      <c r="D51" s="180"/>
      <c r="E51" s="180"/>
      <c r="F51" s="180"/>
      <c r="G51" s="180"/>
      <c r="H51" s="180"/>
      <c r="I51" s="180"/>
      <c r="J51" s="180"/>
    </row>
    <row r="52" spans="1:10" ht="12.75" customHeight="1">
      <c r="A52" s="27"/>
      <c r="B52" s="139"/>
      <c r="C52" s="180" t="s">
        <v>300</v>
      </c>
      <c r="D52" s="180"/>
      <c r="E52" s="180"/>
      <c r="F52" s="180"/>
      <c r="G52" s="180"/>
      <c r="H52" s="180"/>
      <c r="I52" s="180"/>
      <c r="J52" s="180"/>
    </row>
    <row r="53" spans="1:10" ht="12.75" customHeight="1">
      <c r="A53" s="27"/>
      <c r="B53" s="139"/>
      <c r="C53" s="180" t="s">
        <v>301</v>
      </c>
      <c r="D53" s="180"/>
      <c r="E53" s="180"/>
      <c r="F53" s="180"/>
      <c r="G53" s="180"/>
      <c r="H53" s="180"/>
      <c r="I53" s="180"/>
      <c r="J53" s="180"/>
    </row>
    <row r="54" spans="1:10" ht="12.75" customHeight="1">
      <c r="A54" s="27"/>
      <c r="B54" s="139"/>
      <c r="C54" s="180" t="s">
        <v>302</v>
      </c>
      <c r="D54" s="180"/>
      <c r="E54" s="180"/>
      <c r="F54" s="180"/>
      <c r="G54" s="180"/>
      <c r="H54" s="180"/>
      <c r="I54" s="180"/>
      <c r="J54" s="180"/>
    </row>
    <row r="55" spans="1:10" ht="4.5" customHeight="1">
      <c r="A55" s="27"/>
      <c r="B55" s="139"/>
      <c r="C55" s="139"/>
      <c r="D55" s="139"/>
      <c r="E55" s="139"/>
      <c r="F55" s="139"/>
      <c r="G55" s="139"/>
      <c r="H55" s="139"/>
      <c r="I55" s="139"/>
      <c r="J55" s="139"/>
    </row>
    <row r="56" spans="1:10" ht="12.75" customHeight="1">
      <c r="A56" s="27"/>
      <c r="B56" s="139"/>
      <c r="C56" s="180" t="s">
        <v>308</v>
      </c>
      <c r="D56" s="180"/>
      <c r="E56" s="180"/>
      <c r="F56" s="180"/>
      <c r="G56" s="180"/>
      <c r="H56" s="180"/>
      <c r="I56" s="180"/>
      <c r="J56" s="180"/>
    </row>
    <row r="57" spans="1:10" ht="4.5" customHeight="1">
      <c r="A57" s="27"/>
      <c r="B57" s="139"/>
      <c r="C57" s="139"/>
      <c r="D57" s="139"/>
      <c r="E57" s="139"/>
      <c r="F57" s="139"/>
      <c r="G57" s="139"/>
      <c r="H57" s="139"/>
      <c r="I57" s="139"/>
      <c r="J57" s="139"/>
    </row>
    <row r="58" spans="1:10" ht="42.75" customHeight="1">
      <c r="A58" s="27"/>
      <c r="B58" s="139"/>
      <c r="C58" s="179" t="s">
        <v>318</v>
      </c>
      <c r="D58" s="179"/>
      <c r="E58" s="179"/>
      <c r="F58" s="179"/>
      <c r="G58" s="179"/>
      <c r="H58" s="179"/>
      <c r="I58" s="179"/>
      <c r="J58" s="179"/>
    </row>
    <row r="59" spans="1:10" ht="12.75">
      <c r="A59" s="26" t="s">
        <v>80</v>
      </c>
      <c r="B59" s="26" t="s">
        <v>84</v>
      </c>
      <c r="C59" s="26"/>
      <c r="D59" s="27"/>
      <c r="E59" s="27"/>
      <c r="F59" s="27"/>
      <c r="G59" s="27"/>
      <c r="H59" s="27"/>
      <c r="I59" s="27"/>
      <c r="J59" s="27"/>
    </row>
    <row r="60" spans="1:10" ht="12.75">
      <c r="A60" s="27"/>
      <c r="B60" s="27"/>
      <c r="C60" s="27"/>
      <c r="D60" s="27"/>
      <c r="E60" s="27"/>
      <c r="F60" s="27"/>
      <c r="G60" s="27"/>
      <c r="H60" s="27"/>
      <c r="I60" s="27"/>
      <c r="J60" s="27"/>
    </row>
    <row r="61" spans="1:10" ht="12.75">
      <c r="A61" s="26" t="s">
        <v>85</v>
      </c>
      <c r="B61" s="26" t="s">
        <v>86</v>
      </c>
      <c r="C61" s="26"/>
      <c r="D61" s="26"/>
      <c r="E61" s="26"/>
      <c r="F61" s="27"/>
      <c r="G61" s="27"/>
      <c r="H61" s="21"/>
      <c r="I61" s="55"/>
      <c r="J61" s="22"/>
    </row>
    <row r="62" spans="1:10" ht="12.75">
      <c r="A62" s="27"/>
      <c r="B62" s="179" t="s">
        <v>230</v>
      </c>
      <c r="C62" s="179"/>
      <c r="D62" s="179"/>
      <c r="E62" s="179"/>
      <c r="F62" s="179"/>
      <c r="G62" s="179"/>
      <c r="H62" s="179"/>
      <c r="I62" s="179"/>
      <c r="J62" s="179"/>
    </row>
    <row r="63" spans="1:10" ht="16.5" customHeight="1">
      <c r="A63" s="27"/>
      <c r="B63" s="179"/>
      <c r="C63" s="179"/>
      <c r="D63" s="179"/>
      <c r="E63" s="179"/>
      <c r="F63" s="179"/>
      <c r="G63" s="179"/>
      <c r="H63" s="179"/>
      <c r="I63" s="179"/>
      <c r="J63" s="179"/>
    </row>
    <row r="64" spans="1:10" ht="12.75">
      <c r="A64" s="26"/>
      <c r="B64" s="27"/>
      <c r="C64" s="27"/>
      <c r="D64" s="27"/>
      <c r="E64" s="27"/>
      <c r="F64" s="27"/>
      <c r="G64" s="27"/>
      <c r="H64" s="21"/>
      <c r="I64" s="55"/>
      <c r="J64" s="21"/>
    </row>
    <row r="65" spans="1:10" ht="12.75">
      <c r="A65" s="26" t="s">
        <v>87</v>
      </c>
      <c r="B65" s="26" t="s">
        <v>88</v>
      </c>
      <c r="C65" s="26"/>
      <c r="D65" s="26"/>
      <c r="E65" s="26"/>
      <c r="F65" s="27"/>
      <c r="G65" s="27"/>
      <c r="H65" s="21"/>
      <c r="I65" s="55"/>
      <c r="J65" s="22"/>
    </row>
    <row r="66" spans="1:10" ht="12.75" customHeight="1">
      <c r="A66" s="27"/>
      <c r="B66" s="182" t="s">
        <v>195</v>
      </c>
      <c r="C66" s="182"/>
      <c r="D66" s="182"/>
      <c r="E66" s="182"/>
      <c r="F66" s="182"/>
      <c r="G66" s="182"/>
      <c r="H66" s="182"/>
      <c r="I66" s="182"/>
      <c r="J66" s="182"/>
    </row>
    <row r="67" spans="1:10" ht="12.75">
      <c r="A67" s="27"/>
      <c r="B67" s="182"/>
      <c r="C67" s="182"/>
      <c r="D67" s="182"/>
      <c r="E67" s="182"/>
      <c r="F67" s="182"/>
      <c r="G67" s="182"/>
      <c r="H67" s="182"/>
      <c r="I67" s="182"/>
      <c r="J67" s="182"/>
    </row>
    <row r="68" spans="1:10" ht="12.75">
      <c r="A68" s="27"/>
      <c r="B68" s="34"/>
      <c r="C68" s="34"/>
      <c r="D68" s="34"/>
      <c r="E68" s="34"/>
      <c r="F68" s="34"/>
      <c r="G68" s="34"/>
      <c r="H68" s="34"/>
      <c r="I68" s="54"/>
      <c r="J68" s="34"/>
    </row>
    <row r="69" spans="1:10" ht="12.75">
      <c r="A69" s="26" t="s">
        <v>89</v>
      </c>
      <c r="B69" s="26" t="s">
        <v>90</v>
      </c>
      <c r="C69" s="26"/>
      <c r="D69" s="26"/>
      <c r="E69" s="26"/>
      <c r="F69" s="27"/>
      <c r="G69" s="27"/>
      <c r="H69" s="21"/>
      <c r="I69" s="55"/>
      <c r="J69" s="22"/>
    </row>
    <row r="70" spans="1:10" ht="12.75">
      <c r="A70" s="27"/>
      <c r="B70" s="182" t="s">
        <v>91</v>
      </c>
      <c r="C70" s="182"/>
      <c r="D70" s="182"/>
      <c r="E70" s="182"/>
      <c r="F70" s="182"/>
      <c r="G70" s="182"/>
      <c r="H70" s="182"/>
      <c r="I70" s="182"/>
      <c r="J70" s="182"/>
    </row>
    <row r="71" spans="1:10" ht="16.5" customHeight="1">
      <c r="A71" s="27"/>
      <c r="B71" s="182"/>
      <c r="C71" s="182"/>
      <c r="D71" s="182"/>
      <c r="E71" s="182"/>
      <c r="F71" s="182"/>
      <c r="G71" s="182"/>
      <c r="H71" s="182"/>
      <c r="I71" s="182"/>
      <c r="J71" s="182"/>
    </row>
    <row r="72" spans="1:10" ht="12.75">
      <c r="A72" s="27"/>
      <c r="B72" s="34"/>
      <c r="C72" s="34"/>
      <c r="D72" s="34"/>
      <c r="E72" s="34"/>
      <c r="F72" s="34"/>
      <c r="G72" s="34"/>
      <c r="H72" s="34"/>
      <c r="I72" s="54"/>
      <c r="J72" s="34"/>
    </row>
    <row r="73" spans="1:10" ht="12.75">
      <c r="A73" s="26" t="s">
        <v>92</v>
      </c>
      <c r="B73" s="26" t="s">
        <v>93</v>
      </c>
      <c r="C73" s="26"/>
      <c r="D73" s="26"/>
      <c r="E73" s="26"/>
      <c r="F73" s="27"/>
      <c r="G73" s="27"/>
      <c r="H73" s="21"/>
      <c r="I73" s="55"/>
      <c r="J73" s="22"/>
    </row>
    <row r="74" spans="1:10" ht="26.25" customHeight="1">
      <c r="A74" s="27"/>
      <c r="B74" s="182" t="s">
        <v>214</v>
      </c>
      <c r="C74" s="182"/>
      <c r="D74" s="182"/>
      <c r="E74" s="182"/>
      <c r="F74" s="182"/>
      <c r="G74" s="182"/>
      <c r="H74" s="182"/>
      <c r="I74" s="182"/>
      <c r="J74" s="182"/>
    </row>
    <row r="75" spans="1:10" ht="12.75">
      <c r="A75" s="26"/>
      <c r="B75" s="27"/>
      <c r="C75" s="27"/>
      <c r="D75" s="27"/>
      <c r="E75" s="27"/>
      <c r="F75" s="27"/>
      <c r="G75" s="27"/>
      <c r="H75" s="27"/>
      <c r="I75" s="27"/>
      <c r="J75" s="27"/>
    </row>
    <row r="76" spans="1:10" ht="12.75">
      <c r="A76" s="26" t="s">
        <v>94</v>
      </c>
      <c r="B76" s="26" t="s">
        <v>95</v>
      </c>
      <c r="C76" s="26"/>
      <c r="D76" s="26"/>
      <c r="E76" s="26"/>
      <c r="F76" s="27"/>
      <c r="G76" s="27"/>
      <c r="H76" s="22"/>
      <c r="I76" s="55"/>
      <c r="J76" s="22"/>
    </row>
    <row r="77" spans="1:10" ht="27" customHeight="1">
      <c r="A77" s="26"/>
      <c r="B77" s="179" t="s">
        <v>267</v>
      </c>
      <c r="C77" s="179"/>
      <c r="D77" s="179"/>
      <c r="E77" s="179"/>
      <c r="F77" s="179"/>
      <c r="G77" s="179"/>
      <c r="H77" s="179"/>
      <c r="I77" s="179"/>
      <c r="J77" s="179"/>
    </row>
    <row r="78" spans="1:10" ht="7.5" customHeight="1">
      <c r="A78" s="26"/>
      <c r="B78" s="26"/>
      <c r="C78" s="26"/>
      <c r="D78" s="26"/>
      <c r="E78" s="26"/>
      <c r="F78" s="27"/>
      <c r="G78" s="27"/>
      <c r="H78" s="22"/>
      <c r="I78" s="55"/>
      <c r="J78" s="22"/>
    </row>
    <row r="79" spans="1:10" ht="17.25" customHeight="1">
      <c r="A79" s="27"/>
      <c r="B79" s="182" t="s">
        <v>266</v>
      </c>
      <c r="C79" s="182"/>
      <c r="D79" s="182"/>
      <c r="E79" s="182"/>
      <c r="F79" s="182"/>
      <c r="G79" s="182"/>
      <c r="H79" s="182"/>
      <c r="I79" s="182"/>
      <c r="J79" s="182"/>
    </row>
    <row r="80" spans="1:10" ht="17.25" customHeight="1">
      <c r="A80" s="27"/>
      <c r="B80" s="182"/>
      <c r="C80" s="182"/>
      <c r="D80" s="182"/>
      <c r="E80" s="182"/>
      <c r="F80" s="182"/>
      <c r="G80" s="182"/>
      <c r="H80" s="182"/>
      <c r="I80" s="182"/>
      <c r="J80" s="182"/>
    </row>
    <row r="81" spans="1:10" ht="17.25" customHeight="1">
      <c r="A81" s="27"/>
      <c r="B81" s="182"/>
      <c r="C81" s="182"/>
      <c r="D81" s="182"/>
      <c r="E81" s="182"/>
      <c r="F81" s="182"/>
      <c r="G81" s="182"/>
      <c r="H81" s="182"/>
      <c r="I81" s="182"/>
      <c r="J81" s="182"/>
    </row>
    <row r="82" spans="1:10" ht="27.75" customHeight="1">
      <c r="A82" s="27"/>
      <c r="B82" s="192" t="s">
        <v>312</v>
      </c>
      <c r="C82" s="192"/>
      <c r="D82" s="192"/>
      <c r="E82" s="192"/>
      <c r="F82" s="192"/>
      <c r="G82" s="192"/>
      <c r="H82" s="192"/>
      <c r="I82" s="192"/>
      <c r="J82" s="192"/>
    </row>
    <row r="83" spans="1:10" ht="12.75" customHeight="1">
      <c r="A83" s="27"/>
      <c r="B83" s="34"/>
      <c r="C83" s="34"/>
      <c r="D83" s="34"/>
      <c r="E83" s="34"/>
      <c r="F83" s="34"/>
      <c r="G83" s="34"/>
      <c r="H83" s="34"/>
      <c r="I83" s="34"/>
      <c r="J83" s="34"/>
    </row>
    <row r="84" spans="1:10" ht="29.25" customHeight="1">
      <c r="A84" s="27"/>
      <c r="B84" s="179" t="s">
        <v>268</v>
      </c>
      <c r="C84" s="179"/>
      <c r="D84" s="179"/>
      <c r="E84" s="179"/>
      <c r="F84" s="179"/>
      <c r="G84" s="179"/>
      <c r="H84" s="179"/>
      <c r="I84" s="179"/>
      <c r="J84" s="179"/>
    </row>
    <row r="85" spans="1:10" ht="12.75" customHeight="1">
      <c r="A85" s="27"/>
      <c r="B85" s="34"/>
      <c r="C85" s="34"/>
      <c r="D85" s="34"/>
      <c r="E85" s="34"/>
      <c r="F85" s="34"/>
      <c r="G85" s="34"/>
      <c r="H85" s="34"/>
      <c r="I85" s="34"/>
      <c r="J85" s="34"/>
    </row>
    <row r="86" spans="1:10" ht="26.25" customHeight="1">
      <c r="A86" s="27"/>
      <c r="B86" s="179" t="s">
        <v>255</v>
      </c>
      <c r="C86" s="179"/>
      <c r="D86" s="179"/>
      <c r="E86" s="179"/>
      <c r="F86" s="179"/>
      <c r="G86" s="179"/>
      <c r="H86" s="179"/>
      <c r="I86" s="179"/>
      <c r="J86" s="179"/>
    </row>
    <row r="87" spans="1:10" ht="12.75" customHeight="1">
      <c r="A87" s="27"/>
      <c r="B87" s="34"/>
      <c r="C87" s="34"/>
      <c r="D87" s="34"/>
      <c r="E87" s="34"/>
      <c r="F87" s="34"/>
      <c r="G87" s="34"/>
      <c r="H87" s="34"/>
      <c r="I87" s="34"/>
      <c r="J87" s="34"/>
    </row>
    <row r="88" spans="1:10" ht="12.75">
      <c r="A88" s="26" t="s">
        <v>96</v>
      </c>
      <c r="B88" s="26" t="s">
        <v>97</v>
      </c>
      <c r="C88" s="26"/>
      <c r="D88" s="26"/>
      <c r="E88" s="26"/>
      <c r="F88" s="27"/>
      <c r="G88" s="27"/>
      <c r="H88" s="21"/>
      <c r="I88" s="55"/>
      <c r="J88" s="21"/>
    </row>
    <row r="89" spans="1:10" ht="12.75" customHeight="1">
      <c r="A89" s="26"/>
      <c r="B89" s="181" t="s">
        <v>273</v>
      </c>
      <c r="C89" s="181"/>
      <c r="D89" s="181"/>
      <c r="E89" s="181"/>
      <c r="F89" s="181"/>
      <c r="G89" s="181"/>
      <c r="H89" s="181"/>
      <c r="I89" s="181"/>
      <c r="J89" s="181"/>
    </row>
    <row r="90" spans="1:10" ht="12.75">
      <c r="A90" s="27"/>
      <c r="B90" s="27"/>
      <c r="C90" s="27"/>
      <c r="D90" s="27"/>
      <c r="E90" s="27"/>
      <c r="F90" s="36"/>
      <c r="G90" s="27"/>
      <c r="H90" s="21"/>
      <c r="I90" s="55"/>
      <c r="J90" s="22"/>
    </row>
    <row r="91" spans="1:10" ht="12.75">
      <c r="A91" s="26" t="s">
        <v>80</v>
      </c>
      <c r="B91" s="26" t="s">
        <v>84</v>
      </c>
      <c r="C91" s="26"/>
      <c r="D91" s="27"/>
      <c r="E91" s="27"/>
      <c r="F91" s="36"/>
      <c r="G91" s="27"/>
      <c r="H91" s="21"/>
      <c r="I91" s="55"/>
      <c r="J91" s="22"/>
    </row>
    <row r="92" spans="1:10" ht="12.75">
      <c r="A92" s="27"/>
      <c r="B92" s="27"/>
      <c r="C92" s="27"/>
      <c r="D92" s="27"/>
      <c r="E92" s="27"/>
      <c r="F92" s="36"/>
      <c r="G92" s="27"/>
      <c r="H92" s="21"/>
      <c r="I92" s="55"/>
      <c r="J92" s="22"/>
    </row>
    <row r="93" spans="1:10" ht="12.75">
      <c r="A93" s="26" t="s">
        <v>98</v>
      </c>
      <c r="B93" s="26" t="s">
        <v>99</v>
      </c>
      <c r="C93" s="26"/>
      <c r="D93" s="27"/>
      <c r="E93" s="27"/>
      <c r="F93" s="27"/>
      <c r="G93" s="27"/>
      <c r="H93" s="27"/>
      <c r="I93" s="53"/>
      <c r="J93" s="27"/>
    </row>
    <row r="94" spans="1:10" ht="12.75">
      <c r="A94" s="26"/>
      <c r="B94" s="26"/>
      <c r="C94" s="26"/>
      <c r="D94" s="27"/>
      <c r="E94" s="27"/>
      <c r="F94" s="27"/>
      <c r="G94" s="27"/>
      <c r="H94" s="27"/>
      <c r="I94" s="53"/>
      <c r="J94" s="27"/>
    </row>
    <row r="95" spans="1:10" ht="12.75" customHeight="1">
      <c r="A95" s="27"/>
      <c r="B95" s="184" t="s">
        <v>269</v>
      </c>
      <c r="C95" s="184"/>
      <c r="D95" s="184"/>
      <c r="E95" s="184"/>
      <c r="F95" s="184"/>
      <c r="G95" s="184"/>
      <c r="H95" s="184"/>
      <c r="I95" s="24"/>
      <c r="J95" s="24"/>
    </row>
    <row r="96" spans="1:10" ht="29.25" customHeight="1">
      <c r="A96" s="27"/>
      <c r="B96" s="27"/>
      <c r="C96" s="27"/>
      <c r="D96" s="27"/>
      <c r="E96" s="27"/>
      <c r="F96" s="27"/>
      <c r="G96" s="105" t="s">
        <v>199</v>
      </c>
      <c r="H96" s="104" t="s">
        <v>201</v>
      </c>
      <c r="I96" s="105" t="s">
        <v>200</v>
      </c>
      <c r="J96" s="103" t="s">
        <v>202</v>
      </c>
    </row>
    <row r="97" spans="1:10" ht="12.75" customHeight="1">
      <c r="A97" s="27"/>
      <c r="B97" s="27"/>
      <c r="C97" s="27"/>
      <c r="D97" s="27"/>
      <c r="E97" s="27"/>
      <c r="F97" s="27"/>
      <c r="G97" s="24" t="s">
        <v>13</v>
      </c>
      <c r="H97" s="24" t="s">
        <v>13</v>
      </c>
      <c r="I97" s="24" t="s">
        <v>13</v>
      </c>
      <c r="J97" s="24" t="s">
        <v>13</v>
      </c>
    </row>
    <row r="98" spans="1:10" ht="12.75" customHeight="1">
      <c r="A98" s="27"/>
      <c r="B98" s="37" t="s">
        <v>14</v>
      </c>
      <c r="C98" s="37"/>
      <c r="D98" s="1"/>
      <c r="E98" s="1"/>
      <c r="F98" s="27"/>
      <c r="G98" s="27"/>
      <c r="I98" s="97"/>
      <c r="J98" s="97"/>
    </row>
    <row r="99" spans="1:10" ht="12.75" customHeight="1">
      <c r="A99" s="27"/>
      <c r="B99" s="1" t="s">
        <v>198</v>
      </c>
      <c r="C99" s="1"/>
      <c r="D99" s="1"/>
      <c r="E99" s="1"/>
      <c r="F99" s="27"/>
      <c r="G99" s="21">
        <v>23310</v>
      </c>
      <c r="H99" s="21">
        <v>0</v>
      </c>
      <c r="I99" s="21">
        <v>0</v>
      </c>
      <c r="J99" s="73">
        <f>SUM(G99:I99)</f>
        <v>23310</v>
      </c>
    </row>
    <row r="100" spans="1:10" ht="12.75" customHeight="1">
      <c r="A100" s="27"/>
      <c r="B100" s="1" t="s">
        <v>63</v>
      </c>
      <c r="C100" s="1"/>
      <c r="D100" s="1"/>
      <c r="E100" s="1"/>
      <c r="F100" s="27"/>
      <c r="G100" s="21">
        <v>0</v>
      </c>
      <c r="H100" s="21">
        <v>49</v>
      </c>
      <c r="I100" s="21">
        <v>0</v>
      </c>
      <c r="J100" s="73">
        <f>SUM(G100:I100)</f>
        <v>49</v>
      </c>
    </row>
    <row r="101" spans="1:10" ht="12.75" customHeight="1" thickBot="1">
      <c r="A101" s="27"/>
      <c r="B101" s="1"/>
      <c r="C101" s="1"/>
      <c r="D101" s="1"/>
      <c r="E101" s="1"/>
      <c r="F101" s="27"/>
      <c r="G101" s="100">
        <f>SUM(G99:G100)</f>
        <v>23310</v>
      </c>
      <c r="H101" s="110">
        <f>SUM(H99:H100)</f>
        <v>49</v>
      </c>
      <c r="I101" s="109">
        <f>SUM(I99:I100)</f>
        <v>0</v>
      </c>
      <c r="J101" s="109">
        <f>SUM(J99:J100)</f>
        <v>23359</v>
      </c>
    </row>
    <row r="102" spans="1:10" ht="12.75" customHeight="1" thickTop="1">
      <c r="A102" s="27"/>
      <c r="B102" s="1"/>
      <c r="C102" s="1"/>
      <c r="D102" s="1"/>
      <c r="E102" s="1"/>
      <c r="F102" s="27"/>
      <c r="G102" s="27"/>
      <c r="I102" s="90"/>
      <c r="J102" s="90"/>
    </row>
    <row r="103" spans="1:10" ht="12.75" customHeight="1">
      <c r="A103" s="27"/>
      <c r="B103" s="38" t="s">
        <v>203</v>
      </c>
      <c r="C103" s="38"/>
      <c r="D103" s="1"/>
      <c r="E103" s="1"/>
      <c r="F103" s="27"/>
      <c r="G103" s="106"/>
      <c r="H103" s="107"/>
      <c r="I103" s="75"/>
      <c r="J103" s="75"/>
    </row>
    <row r="104" spans="1:10" ht="12.75" customHeight="1">
      <c r="A104" s="27"/>
      <c r="B104" s="1" t="s">
        <v>196</v>
      </c>
      <c r="C104" s="1"/>
      <c r="D104" s="1"/>
      <c r="E104" s="1"/>
      <c r="F104" s="27"/>
      <c r="G104" s="21">
        <v>4403</v>
      </c>
      <c r="H104" s="21">
        <v>-162</v>
      </c>
      <c r="I104" s="21">
        <v>23</v>
      </c>
      <c r="J104" s="73">
        <f>SUM(G104:I104)</f>
        <v>4264</v>
      </c>
    </row>
    <row r="105" spans="1:10" ht="12.75" customHeight="1">
      <c r="A105" s="27"/>
      <c r="B105" s="1" t="s">
        <v>62</v>
      </c>
      <c r="C105" s="1"/>
      <c r="D105" s="1"/>
      <c r="E105" s="1"/>
      <c r="F105" s="27"/>
      <c r="G105" s="21"/>
      <c r="H105" s="21"/>
      <c r="I105" s="21"/>
      <c r="J105" s="21">
        <v>-146</v>
      </c>
    </row>
    <row r="106" spans="1:10" ht="12.75" customHeight="1">
      <c r="A106" s="27"/>
      <c r="B106" s="1" t="s">
        <v>63</v>
      </c>
      <c r="C106" s="1"/>
      <c r="D106" s="1"/>
      <c r="E106" s="1"/>
      <c r="F106" s="27"/>
      <c r="G106" s="21"/>
      <c r="H106" s="108"/>
      <c r="I106" s="90"/>
      <c r="J106" s="134">
        <v>10</v>
      </c>
    </row>
    <row r="107" spans="1:10" ht="12.75" customHeight="1">
      <c r="A107" s="27"/>
      <c r="B107" s="1" t="s">
        <v>21</v>
      </c>
      <c r="C107" s="1"/>
      <c r="D107" s="1"/>
      <c r="E107" s="1"/>
      <c r="F107" s="27"/>
      <c r="G107" s="21"/>
      <c r="H107" s="21"/>
      <c r="I107" s="21"/>
      <c r="J107" s="21">
        <f>SUM(J104:J106)</f>
        <v>4128</v>
      </c>
    </row>
    <row r="108" spans="1:10" ht="12.75" customHeight="1">
      <c r="A108" s="27"/>
      <c r="B108" s="1" t="s">
        <v>209</v>
      </c>
      <c r="C108" s="1"/>
      <c r="D108" s="1"/>
      <c r="E108" s="1"/>
      <c r="F108" s="27"/>
      <c r="G108" s="21"/>
      <c r="H108" s="21"/>
      <c r="I108" s="21"/>
      <c r="J108" s="21">
        <v>-439</v>
      </c>
    </row>
    <row r="109" spans="1:10" ht="12.75" customHeight="1" thickBot="1">
      <c r="A109" s="27"/>
      <c r="B109" s="1" t="s">
        <v>23</v>
      </c>
      <c r="C109" s="1"/>
      <c r="D109" s="1"/>
      <c r="E109" s="1"/>
      <c r="F109" s="27"/>
      <c r="G109" s="21"/>
      <c r="H109" s="21"/>
      <c r="I109" s="21"/>
      <c r="J109" s="112">
        <f>SUM(J107:J108)</f>
        <v>3689</v>
      </c>
    </row>
    <row r="110" spans="1:10" ht="12.75" customHeight="1" thickTop="1">
      <c r="A110" s="27"/>
      <c r="B110" s="1"/>
      <c r="C110" s="1"/>
      <c r="D110" s="1"/>
      <c r="E110" s="1"/>
      <c r="F110" s="27"/>
      <c r="G110" s="21"/>
      <c r="H110" s="21"/>
      <c r="I110" s="21"/>
      <c r="J110" s="21"/>
    </row>
    <row r="111" spans="1:10" ht="12.75" customHeight="1">
      <c r="A111" s="27"/>
      <c r="B111" s="3"/>
      <c r="C111" s="3"/>
      <c r="D111" s="17"/>
      <c r="E111" s="17"/>
      <c r="F111" s="119" t="s">
        <v>227</v>
      </c>
      <c r="G111" s="119" t="s">
        <v>228</v>
      </c>
      <c r="H111" s="119" t="s">
        <v>229</v>
      </c>
      <c r="I111" s="105" t="s">
        <v>200</v>
      </c>
      <c r="J111" s="119" t="s">
        <v>202</v>
      </c>
    </row>
    <row r="112" spans="1:10" ht="12.75" customHeight="1">
      <c r="A112" s="27"/>
      <c r="B112" s="17"/>
      <c r="C112" s="17"/>
      <c r="D112" s="17"/>
      <c r="E112" s="17"/>
      <c r="F112" s="24" t="s">
        <v>13</v>
      </c>
      <c r="G112" s="24" t="s">
        <v>13</v>
      </c>
      <c r="H112" s="24" t="s">
        <v>13</v>
      </c>
      <c r="I112" s="24" t="s">
        <v>13</v>
      </c>
      <c r="J112" s="24" t="s">
        <v>13</v>
      </c>
    </row>
    <row r="113" spans="1:10" ht="12.75" customHeight="1">
      <c r="A113" s="27"/>
      <c r="B113" s="37" t="s">
        <v>14</v>
      </c>
      <c r="C113" s="37"/>
      <c r="D113" s="17"/>
      <c r="E113" s="17"/>
      <c r="F113" s="17"/>
      <c r="G113" s="17"/>
      <c r="H113" s="17"/>
      <c r="I113" s="17"/>
      <c r="J113" s="17"/>
    </row>
    <row r="114" spans="1:10" ht="12.75" customHeight="1">
      <c r="A114" s="27"/>
      <c r="B114" s="1" t="s">
        <v>198</v>
      </c>
      <c r="C114" s="1"/>
      <c r="D114" s="17"/>
      <c r="E114" s="17"/>
      <c r="F114" s="47">
        <v>18526</v>
      </c>
      <c r="G114" s="47">
        <v>4447</v>
      </c>
      <c r="H114" s="47">
        <v>337</v>
      </c>
      <c r="I114" s="47">
        <v>0</v>
      </c>
      <c r="J114" s="73">
        <f>SUM(F114:I114)</f>
        <v>23310</v>
      </c>
    </row>
    <row r="115" spans="1:10" ht="12.75" customHeight="1">
      <c r="A115" s="27"/>
      <c r="B115" s="1" t="s">
        <v>63</v>
      </c>
      <c r="C115" s="1"/>
      <c r="D115" s="17"/>
      <c r="E115" s="17"/>
      <c r="F115" s="47">
        <v>49</v>
      </c>
      <c r="G115" s="47">
        <v>0</v>
      </c>
      <c r="H115" s="47">
        <v>0</v>
      </c>
      <c r="I115" s="47">
        <v>0</v>
      </c>
      <c r="J115" s="73">
        <f>SUM(F115:I115)</f>
        <v>49</v>
      </c>
    </row>
    <row r="116" spans="1:10" ht="12.75" customHeight="1" thickBot="1">
      <c r="A116" s="27"/>
      <c r="B116" s="17"/>
      <c r="C116" s="17"/>
      <c r="D116" s="17"/>
      <c r="E116" s="17"/>
      <c r="F116" s="100">
        <f>SUM(F114:F115)</f>
        <v>18575</v>
      </c>
      <c r="G116" s="110">
        <f>SUM(G114:G115)</f>
        <v>4447</v>
      </c>
      <c r="H116" s="109">
        <f>SUM(H114:H115)</f>
        <v>337</v>
      </c>
      <c r="I116" s="109">
        <f>SUM(I114:I115)</f>
        <v>0</v>
      </c>
      <c r="J116" s="100">
        <f>SUM(J114:J115)</f>
        <v>23359</v>
      </c>
    </row>
    <row r="117" spans="1:10" ht="12.75" customHeight="1" thickTop="1">
      <c r="A117" s="27"/>
      <c r="B117" s="17"/>
      <c r="C117" s="17"/>
      <c r="D117" s="17"/>
      <c r="E117" s="17"/>
      <c r="F117" s="17"/>
      <c r="G117" s="17"/>
      <c r="H117" s="17"/>
      <c r="I117" s="17"/>
      <c r="J117" s="17"/>
    </row>
    <row r="118" spans="1:10" ht="12.75" customHeight="1">
      <c r="A118" s="27"/>
      <c r="B118" s="38" t="s">
        <v>203</v>
      </c>
      <c r="C118" s="38"/>
      <c r="D118" s="1"/>
      <c r="E118" s="17"/>
      <c r="F118" s="17"/>
      <c r="G118" s="17"/>
      <c r="H118" s="17"/>
      <c r="I118" s="17"/>
      <c r="J118" s="17"/>
    </row>
    <row r="119" spans="1:10" ht="12.75" customHeight="1">
      <c r="A119" s="27"/>
      <c r="B119" s="1" t="s">
        <v>196</v>
      </c>
      <c r="C119" s="1"/>
      <c r="D119" s="1"/>
      <c r="E119" s="17"/>
      <c r="F119" s="47">
        <v>3564</v>
      </c>
      <c r="G119" s="47">
        <v>839</v>
      </c>
      <c r="H119" s="47">
        <v>-162</v>
      </c>
      <c r="I119" s="47">
        <v>23</v>
      </c>
      <c r="J119" s="73">
        <f>SUM(F119:I119)</f>
        <v>4264</v>
      </c>
    </row>
    <row r="120" spans="1:10" ht="12.75" customHeight="1">
      <c r="A120" s="27"/>
      <c r="B120" s="1" t="s">
        <v>62</v>
      </c>
      <c r="C120" s="1"/>
      <c r="D120" s="1"/>
      <c r="E120" s="17"/>
      <c r="F120" s="47"/>
      <c r="G120" s="47"/>
      <c r="H120" s="47"/>
      <c r="I120" s="120"/>
      <c r="J120" s="90">
        <v>-146</v>
      </c>
    </row>
    <row r="121" spans="1:10" ht="12.75" customHeight="1">
      <c r="A121" s="27"/>
      <c r="B121" s="1" t="s">
        <v>63</v>
      </c>
      <c r="C121" s="1"/>
      <c r="D121" s="1"/>
      <c r="E121" s="17"/>
      <c r="F121" s="47"/>
      <c r="G121" s="47"/>
      <c r="H121" s="47"/>
      <c r="I121" s="120"/>
      <c r="J121" s="111">
        <v>10</v>
      </c>
    </row>
    <row r="122" spans="1:10" ht="12.75" customHeight="1">
      <c r="A122" s="27"/>
      <c r="B122" s="1" t="s">
        <v>21</v>
      </c>
      <c r="C122" s="1"/>
      <c r="D122" s="1"/>
      <c r="E122" s="17"/>
      <c r="F122" s="47"/>
      <c r="G122" s="47"/>
      <c r="H122" s="47"/>
      <c r="I122" s="120"/>
      <c r="J122" s="47">
        <f>SUM(J119:J121)</f>
        <v>4128</v>
      </c>
    </row>
    <row r="123" spans="1:10" ht="12.75" customHeight="1">
      <c r="A123" s="27"/>
      <c r="B123" s="1" t="s">
        <v>209</v>
      </c>
      <c r="C123" s="1"/>
      <c r="D123" s="1"/>
      <c r="E123" s="17"/>
      <c r="F123" s="47"/>
      <c r="G123" s="47"/>
      <c r="H123" s="47"/>
      <c r="I123" s="120"/>
      <c r="J123" s="90">
        <v>-439</v>
      </c>
    </row>
    <row r="124" spans="1:10" ht="12.75" customHeight="1" thickBot="1">
      <c r="A124" s="27"/>
      <c r="B124" s="1" t="s">
        <v>23</v>
      </c>
      <c r="C124" s="1"/>
      <c r="D124" s="1"/>
      <c r="E124" s="17"/>
      <c r="F124" s="47"/>
      <c r="G124" s="47"/>
      <c r="H124" s="47"/>
      <c r="I124" s="120"/>
      <c r="J124" s="121">
        <f>SUM(J122:J123)</f>
        <v>3689</v>
      </c>
    </row>
    <row r="125" spans="1:10" ht="12.75" customHeight="1" thickTop="1">
      <c r="A125" s="27"/>
      <c r="B125" s="1"/>
      <c r="C125" s="1"/>
      <c r="D125" s="1"/>
      <c r="E125" s="1"/>
      <c r="F125" s="27"/>
      <c r="G125" s="21"/>
      <c r="H125" s="21"/>
      <c r="I125" s="21"/>
      <c r="J125" s="21"/>
    </row>
    <row r="126" spans="1:10" ht="12.75" customHeight="1">
      <c r="A126" s="26" t="s">
        <v>80</v>
      </c>
      <c r="B126" s="26" t="s">
        <v>84</v>
      </c>
      <c r="C126" s="26"/>
      <c r="D126" s="1"/>
      <c r="E126" s="1"/>
      <c r="F126" s="27"/>
      <c r="G126" s="21"/>
      <c r="H126" s="21"/>
      <c r="I126" s="21"/>
      <c r="J126" s="21"/>
    </row>
    <row r="127" spans="1:10" ht="12.75" customHeight="1">
      <c r="A127" s="27"/>
      <c r="B127" s="1"/>
      <c r="C127" s="1"/>
      <c r="D127" s="1"/>
      <c r="E127" s="1"/>
      <c r="F127" s="27"/>
      <c r="G127" s="21"/>
      <c r="H127" s="21"/>
      <c r="I127" s="21"/>
      <c r="J127" s="21"/>
    </row>
    <row r="128" spans="1:10" ht="12.75" customHeight="1">
      <c r="A128" s="26" t="s">
        <v>98</v>
      </c>
      <c r="B128" s="26" t="s">
        <v>244</v>
      </c>
      <c r="C128" s="26"/>
      <c r="D128" s="1"/>
      <c r="E128" s="1"/>
      <c r="F128" s="27"/>
      <c r="G128" s="21"/>
      <c r="H128" s="21"/>
      <c r="I128" s="21"/>
      <c r="J128" s="21"/>
    </row>
    <row r="129" spans="1:19" ht="12.75" customHeight="1">
      <c r="A129" s="27"/>
      <c r="B129" s="1"/>
      <c r="C129" s="1"/>
      <c r="D129" s="1"/>
      <c r="E129" s="1"/>
      <c r="F129" s="27"/>
      <c r="G129" s="21"/>
      <c r="H129" s="21"/>
      <c r="I129" s="21"/>
      <c r="J129" s="21"/>
      <c r="L129" s="114"/>
      <c r="M129" s="114"/>
      <c r="N129" s="114"/>
      <c r="O129" s="114"/>
      <c r="P129" s="114"/>
      <c r="Q129" s="114"/>
      <c r="R129" s="114"/>
      <c r="S129" s="114"/>
    </row>
    <row r="130" spans="1:19" ht="12.75" customHeight="1">
      <c r="A130" s="27"/>
      <c r="B130" s="184" t="s">
        <v>270</v>
      </c>
      <c r="C130" s="184"/>
      <c r="D130" s="184"/>
      <c r="E130" s="184"/>
      <c r="F130" s="184"/>
      <c r="G130" s="184"/>
      <c r="H130" s="184"/>
      <c r="I130" s="24"/>
      <c r="J130" s="24"/>
      <c r="L130" s="194"/>
      <c r="M130" s="194"/>
      <c r="N130" s="194"/>
      <c r="O130" s="194"/>
      <c r="P130" s="194"/>
      <c r="Q130" s="194"/>
      <c r="R130" s="150"/>
      <c r="S130" s="150"/>
    </row>
    <row r="131" spans="1:19" ht="25.5" customHeight="1">
      <c r="A131" s="27"/>
      <c r="B131" s="27"/>
      <c r="C131" s="27"/>
      <c r="D131" s="27"/>
      <c r="E131" s="27"/>
      <c r="F131" s="27"/>
      <c r="G131" s="105" t="s">
        <v>199</v>
      </c>
      <c r="H131" s="104" t="s">
        <v>201</v>
      </c>
      <c r="I131" s="105" t="s">
        <v>200</v>
      </c>
      <c r="J131" s="103" t="s">
        <v>202</v>
      </c>
      <c r="L131" s="132"/>
      <c r="M131" s="132"/>
      <c r="N131" s="132"/>
      <c r="O131" s="132"/>
      <c r="P131" s="151"/>
      <c r="Q131" s="162"/>
      <c r="R131" s="152"/>
      <c r="S131" s="153"/>
    </row>
    <row r="132" spans="1:19" ht="12.75">
      <c r="A132" s="27"/>
      <c r="B132" s="27"/>
      <c r="C132" s="27"/>
      <c r="D132" s="27"/>
      <c r="E132" s="27"/>
      <c r="F132" s="27"/>
      <c r="G132" s="24" t="s">
        <v>13</v>
      </c>
      <c r="H132" s="24" t="s">
        <v>13</v>
      </c>
      <c r="I132" s="24" t="s">
        <v>13</v>
      </c>
      <c r="J132" s="24" t="s">
        <v>13</v>
      </c>
      <c r="L132" s="132"/>
      <c r="M132" s="132"/>
      <c r="N132" s="132"/>
      <c r="O132" s="132"/>
      <c r="P132" s="150"/>
      <c r="Q132" s="150"/>
      <c r="R132" s="150"/>
      <c r="S132" s="150"/>
    </row>
    <row r="133" spans="1:19" ht="12.75">
      <c r="A133" s="1"/>
      <c r="B133" s="37" t="s">
        <v>14</v>
      </c>
      <c r="C133" s="37"/>
      <c r="D133" s="1"/>
      <c r="E133" s="1"/>
      <c r="F133" s="27"/>
      <c r="G133" s="27"/>
      <c r="I133" s="97"/>
      <c r="J133" s="97"/>
      <c r="L133" s="154"/>
      <c r="M133" s="132"/>
      <c r="N133" s="132"/>
      <c r="O133" s="132"/>
      <c r="P133" s="132"/>
      <c r="Q133" s="163"/>
      <c r="R133" s="130"/>
      <c r="S133" s="130"/>
    </row>
    <row r="134" spans="1:19" ht="12.75">
      <c r="A134" s="1"/>
      <c r="B134" s="1" t="s">
        <v>198</v>
      </c>
      <c r="C134" s="1"/>
      <c r="D134" s="1"/>
      <c r="E134" s="1"/>
      <c r="F134" s="27"/>
      <c r="G134" s="21">
        <v>60502</v>
      </c>
      <c r="H134" s="108">
        <v>0</v>
      </c>
      <c r="I134" s="73">
        <v>0</v>
      </c>
      <c r="J134" s="73">
        <f>SUM(G134:I134)</f>
        <v>60502</v>
      </c>
      <c r="K134" s="72"/>
      <c r="L134" s="132"/>
      <c r="M134" s="132"/>
      <c r="N134" s="132"/>
      <c r="O134" s="132"/>
      <c r="P134" s="122"/>
      <c r="Q134" s="164"/>
      <c r="R134" s="123"/>
      <c r="S134" s="123"/>
    </row>
    <row r="135" spans="1:19" ht="12.75">
      <c r="A135" s="1"/>
      <c r="B135" s="1" t="s">
        <v>63</v>
      </c>
      <c r="C135" s="1"/>
      <c r="D135" s="1"/>
      <c r="E135" s="1"/>
      <c r="F135" s="27"/>
      <c r="G135" s="21">
        <v>0</v>
      </c>
      <c r="H135" s="108">
        <v>79</v>
      </c>
      <c r="I135" s="73">
        <v>0</v>
      </c>
      <c r="J135" s="73">
        <f>SUM(G135:I135)</f>
        <v>79</v>
      </c>
      <c r="K135" s="72"/>
      <c r="L135" s="132"/>
      <c r="M135" s="132"/>
      <c r="N135" s="132"/>
      <c r="O135" s="132"/>
      <c r="P135" s="122"/>
      <c r="Q135" s="164"/>
      <c r="R135" s="123"/>
      <c r="S135" s="123"/>
    </row>
    <row r="136" spans="1:19" ht="13.5" thickBot="1">
      <c r="A136" s="1"/>
      <c r="B136" s="1"/>
      <c r="C136" s="1"/>
      <c r="D136" s="1"/>
      <c r="E136" s="1"/>
      <c r="F136" s="27"/>
      <c r="G136" s="100">
        <f>SUM(G134:G135)</f>
        <v>60502</v>
      </c>
      <c r="H136" s="110">
        <f>SUM(H134:H135)</f>
        <v>79</v>
      </c>
      <c r="I136" s="109">
        <f>SUM(I134:I135)</f>
        <v>0</v>
      </c>
      <c r="J136" s="109">
        <f>SUM(J134:J135)</f>
        <v>60581</v>
      </c>
      <c r="K136" s="72"/>
      <c r="L136" s="132"/>
      <c r="M136" s="132"/>
      <c r="N136" s="132"/>
      <c r="O136" s="132"/>
      <c r="P136" s="165"/>
      <c r="Q136" s="166"/>
      <c r="R136" s="123"/>
      <c r="S136" s="123"/>
    </row>
    <row r="137" spans="1:19" ht="13.5" thickTop="1">
      <c r="A137" s="1"/>
      <c r="B137" s="1"/>
      <c r="C137" s="1"/>
      <c r="D137" s="1"/>
      <c r="E137" s="1"/>
      <c r="F137" s="27"/>
      <c r="G137" s="27"/>
      <c r="I137" s="90"/>
      <c r="J137" s="90"/>
      <c r="K137" s="72"/>
      <c r="L137" s="132"/>
      <c r="M137" s="132"/>
      <c r="N137" s="132"/>
      <c r="O137" s="132"/>
      <c r="P137" s="132"/>
      <c r="Q137" s="163"/>
      <c r="R137" s="131"/>
      <c r="S137" s="131"/>
    </row>
    <row r="138" spans="1:19" ht="12.75">
      <c r="A138" s="1"/>
      <c r="B138" s="1" t="s">
        <v>53</v>
      </c>
      <c r="C138" s="1"/>
      <c r="D138" s="1"/>
      <c r="E138" s="1"/>
      <c r="F138" s="27"/>
      <c r="G138" s="27"/>
      <c r="I138" s="12"/>
      <c r="J138" s="12"/>
      <c r="L138" s="132"/>
      <c r="M138" s="132"/>
      <c r="N138" s="132"/>
      <c r="O138" s="132"/>
      <c r="P138" s="132"/>
      <c r="Q138" s="163"/>
      <c r="R138" s="132"/>
      <c r="S138" s="132"/>
    </row>
    <row r="139" spans="1:19" ht="12.75">
      <c r="A139" s="1"/>
      <c r="B139" s="38" t="s">
        <v>203</v>
      </c>
      <c r="C139" s="38"/>
      <c r="D139" s="1"/>
      <c r="E139" s="1"/>
      <c r="F139" s="27"/>
      <c r="G139" s="106"/>
      <c r="H139" s="107"/>
      <c r="I139" s="75"/>
      <c r="J139" s="75"/>
      <c r="L139" s="154"/>
      <c r="M139" s="132"/>
      <c r="N139" s="132"/>
      <c r="O139" s="132"/>
      <c r="P139" s="133"/>
      <c r="Q139" s="167"/>
      <c r="R139" s="133"/>
      <c r="S139" s="133"/>
    </row>
    <row r="140" spans="1:19" ht="12.75">
      <c r="A140" s="1"/>
      <c r="B140" s="1" t="s">
        <v>196</v>
      </c>
      <c r="C140" s="1"/>
      <c r="D140" s="1"/>
      <c r="E140" s="1"/>
      <c r="F140" s="27"/>
      <c r="G140" s="21">
        <v>9570</v>
      </c>
      <c r="H140" s="108">
        <f>-258</f>
        <v>-258</v>
      </c>
      <c r="I140" s="73">
        <f>-27</f>
        <v>-27</v>
      </c>
      <c r="J140" s="73">
        <f>SUM(G140:I140)</f>
        <v>9285</v>
      </c>
      <c r="K140" s="72"/>
      <c r="L140" s="132"/>
      <c r="M140" s="132"/>
      <c r="N140" s="132"/>
      <c r="O140" s="132"/>
      <c r="P140" s="122"/>
      <c r="Q140" s="164"/>
      <c r="R140" s="123"/>
      <c r="S140" s="123"/>
    </row>
    <row r="141" spans="1:19" ht="12.75">
      <c r="A141" s="1"/>
      <c r="B141" s="1" t="s">
        <v>62</v>
      </c>
      <c r="C141" s="1"/>
      <c r="D141" s="1"/>
      <c r="E141" s="1"/>
      <c r="F141" s="27"/>
      <c r="G141" s="21"/>
      <c r="H141" s="108"/>
      <c r="I141" s="90"/>
      <c r="J141" s="90">
        <f>-482</f>
        <v>-482</v>
      </c>
      <c r="K141" s="72"/>
      <c r="L141" s="132"/>
      <c r="M141" s="132"/>
      <c r="N141" s="132"/>
      <c r="O141" s="132"/>
      <c r="P141" s="122"/>
      <c r="Q141" s="164"/>
      <c r="R141" s="131"/>
      <c r="S141" s="131"/>
    </row>
    <row r="142" spans="1:19" ht="12.75">
      <c r="A142" s="1"/>
      <c r="B142" s="1" t="s">
        <v>63</v>
      </c>
      <c r="C142" s="1"/>
      <c r="D142" s="1"/>
      <c r="E142" s="1"/>
      <c r="F142" s="27"/>
      <c r="G142" s="21"/>
      <c r="H142" s="108"/>
      <c r="I142" s="90"/>
      <c r="J142" s="111">
        <v>15</v>
      </c>
      <c r="K142" s="72"/>
      <c r="L142" s="132"/>
      <c r="M142" s="132"/>
      <c r="N142" s="132"/>
      <c r="O142" s="132"/>
      <c r="P142" s="122"/>
      <c r="Q142" s="164"/>
      <c r="R142" s="131"/>
      <c r="S142" s="131"/>
    </row>
    <row r="143" spans="1:19" ht="12.75">
      <c r="A143" s="1"/>
      <c r="B143" s="1" t="s">
        <v>21</v>
      </c>
      <c r="C143" s="1"/>
      <c r="D143" s="1"/>
      <c r="E143" s="1"/>
      <c r="F143" s="27"/>
      <c r="G143" s="21"/>
      <c r="H143" s="21"/>
      <c r="I143" s="21"/>
      <c r="J143" s="21">
        <f>SUM(J140:J142)</f>
        <v>8818</v>
      </c>
      <c r="L143" s="132"/>
      <c r="M143" s="132"/>
      <c r="N143" s="132"/>
      <c r="O143" s="132"/>
      <c r="P143" s="122"/>
      <c r="Q143" s="122"/>
      <c r="R143" s="122"/>
      <c r="S143" s="122"/>
    </row>
    <row r="144" spans="1:19" ht="12.75">
      <c r="A144" s="1"/>
      <c r="B144" s="1" t="s">
        <v>209</v>
      </c>
      <c r="C144" s="1"/>
      <c r="D144" s="1"/>
      <c r="E144" s="1"/>
      <c r="F144" s="27"/>
      <c r="G144" s="21"/>
      <c r="H144" s="21"/>
      <c r="I144" s="21"/>
      <c r="J144" s="21">
        <f>PL!F38</f>
        <v>-1310</v>
      </c>
      <c r="L144" s="132"/>
      <c r="M144" s="132"/>
      <c r="N144" s="132"/>
      <c r="O144" s="132"/>
      <c r="P144" s="122"/>
      <c r="Q144" s="122"/>
      <c r="R144" s="122"/>
      <c r="S144" s="122"/>
    </row>
    <row r="145" spans="1:19" ht="13.5" thickBot="1">
      <c r="A145" s="1"/>
      <c r="B145" s="1" t="s">
        <v>23</v>
      </c>
      <c r="C145" s="1"/>
      <c r="D145" s="1"/>
      <c r="E145" s="1"/>
      <c r="F145" s="27"/>
      <c r="G145" s="21"/>
      <c r="H145" s="21"/>
      <c r="I145" s="21"/>
      <c r="J145" s="112">
        <f>SUM(J143:J144)</f>
        <v>7508</v>
      </c>
      <c r="L145" s="132"/>
      <c r="M145" s="132"/>
      <c r="N145" s="132"/>
      <c r="O145" s="132"/>
      <c r="P145" s="122"/>
      <c r="Q145" s="122"/>
      <c r="R145" s="122"/>
      <c r="S145" s="122"/>
    </row>
    <row r="146" spans="1:19" ht="13.5" thickTop="1">
      <c r="A146" s="1"/>
      <c r="B146" s="1"/>
      <c r="C146" s="1"/>
      <c r="D146" s="1"/>
      <c r="E146" s="1"/>
      <c r="F146" s="27"/>
      <c r="G146" s="21"/>
      <c r="H146" s="21"/>
      <c r="I146" s="55"/>
      <c r="J146" s="21"/>
      <c r="L146" s="132"/>
      <c r="M146" s="132"/>
      <c r="N146" s="132"/>
      <c r="O146" s="132"/>
      <c r="P146" s="122"/>
      <c r="Q146" s="122"/>
      <c r="R146" s="122"/>
      <c r="S146" s="122"/>
    </row>
    <row r="147" spans="1:19" ht="12.75">
      <c r="A147" s="1"/>
      <c r="B147" s="3"/>
      <c r="C147" s="3"/>
      <c r="D147" s="17"/>
      <c r="E147" s="17"/>
      <c r="F147" s="119" t="s">
        <v>227</v>
      </c>
      <c r="G147" s="119" t="s">
        <v>228</v>
      </c>
      <c r="H147" s="119" t="s">
        <v>229</v>
      </c>
      <c r="I147" s="105" t="s">
        <v>200</v>
      </c>
      <c r="J147" s="119" t="s">
        <v>202</v>
      </c>
      <c r="L147" s="168"/>
      <c r="M147" s="169"/>
      <c r="N147" s="169"/>
      <c r="O147" s="170"/>
      <c r="P147" s="170"/>
      <c r="Q147" s="170"/>
      <c r="R147" s="152"/>
      <c r="S147" s="170"/>
    </row>
    <row r="148" spans="1:19" ht="12.75">
      <c r="A148" s="1"/>
      <c r="B148" s="17"/>
      <c r="C148" s="17"/>
      <c r="D148" s="17"/>
      <c r="E148" s="17"/>
      <c r="F148" s="24" t="s">
        <v>13</v>
      </c>
      <c r="G148" s="24" t="s">
        <v>13</v>
      </c>
      <c r="H148" s="24" t="s">
        <v>13</v>
      </c>
      <c r="I148" s="24" t="s">
        <v>13</v>
      </c>
      <c r="J148" s="24" t="s">
        <v>13</v>
      </c>
      <c r="K148" s="24"/>
      <c r="L148" s="169"/>
      <c r="M148" s="169"/>
      <c r="N148" s="169"/>
      <c r="O148" s="150"/>
      <c r="P148" s="150"/>
      <c r="Q148" s="150"/>
      <c r="R148" s="150"/>
      <c r="S148" s="150"/>
    </row>
    <row r="149" spans="1:19" ht="12.75">
      <c r="A149" s="1"/>
      <c r="B149" s="37" t="s">
        <v>14</v>
      </c>
      <c r="C149" s="37"/>
      <c r="D149" s="17"/>
      <c r="E149" s="17"/>
      <c r="F149" s="17"/>
      <c r="G149" s="17"/>
      <c r="H149" s="17"/>
      <c r="I149" s="17"/>
      <c r="J149" s="17"/>
      <c r="L149" s="154"/>
      <c r="M149" s="169"/>
      <c r="N149" s="169"/>
      <c r="O149" s="169"/>
      <c r="P149" s="169"/>
      <c r="Q149" s="169"/>
      <c r="R149" s="169"/>
      <c r="S149" s="169"/>
    </row>
    <row r="150" spans="1:19" ht="12.75">
      <c r="A150" s="1"/>
      <c r="B150" s="1" t="s">
        <v>198</v>
      </c>
      <c r="C150" s="1"/>
      <c r="D150" s="17"/>
      <c r="E150" s="17"/>
      <c r="F150" s="47">
        <v>49155</v>
      </c>
      <c r="G150" s="47">
        <v>10256</v>
      </c>
      <c r="H150" s="47">
        <v>1091</v>
      </c>
      <c r="I150" s="47">
        <v>0</v>
      </c>
      <c r="J150" s="73">
        <f>SUM(F150:I150)</f>
        <v>60502</v>
      </c>
      <c r="L150" s="132"/>
      <c r="M150" s="169"/>
      <c r="N150" s="169"/>
      <c r="O150" s="171"/>
      <c r="P150" s="171"/>
      <c r="Q150" s="171"/>
      <c r="R150" s="123"/>
      <c r="S150" s="123"/>
    </row>
    <row r="151" spans="1:19" ht="12.75">
      <c r="A151" s="1"/>
      <c r="B151" s="1" t="s">
        <v>63</v>
      </c>
      <c r="C151" s="1"/>
      <c r="D151" s="17"/>
      <c r="E151" s="17"/>
      <c r="F151" s="47">
        <v>79</v>
      </c>
      <c r="G151" s="47">
        <v>0</v>
      </c>
      <c r="H151" s="47">
        <v>0</v>
      </c>
      <c r="I151" s="47">
        <v>0</v>
      </c>
      <c r="J151" s="73">
        <f>SUM(F151:I151)</f>
        <v>79</v>
      </c>
      <c r="L151" s="132"/>
      <c r="M151" s="169"/>
      <c r="N151" s="169"/>
      <c r="O151" s="171"/>
      <c r="P151" s="171"/>
      <c r="Q151" s="171"/>
      <c r="R151" s="123"/>
      <c r="S151" s="123"/>
    </row>
    <row r="152" spans="1:19" ht="13.5" thickBot="1">
      <c r="A152" s="1"/>
      <c r="B152" s="17"/>
      <c r="C152" s="17"/>
      <c r="D152" s="17"/>
      <c r="E152" s="17"/>
      <c r="F152" s="100">
        <f>SUM(F150:F151)</f>
        <v>49234</v>
      </c>
      <c r="G152" s="110">
        <f>SUM(G150:G151)</f>
        <v>10256</v>
      </c>
      <c r="H152" s="109">
        <f>SUM(H150:H151)</f>
        <v>1091</v>
      </c>
      <c r="I152" s="109">
        <f>SUM(I150:I151)</f>
        <v>0</v>
      </c>
      <c r="J152" s="100">
        <f>SUM(J150:J151)</f>
        <v>60581</v>
      </c>
      <c r="L152" s="169"/>
      <c r="M152" s="169"/>
      <c r="N152" s="169"/>
      <c r="O152" s="165"/>
      <c r="P152" s="166"/>
      <c r="Q152" s="123"/>
      <c r="R152" s="123"/>
      <c r="S152" s="165"/>
    </row>
    <row r="153" spans="1:19" ht="13.5" thickTop="1">
      <c r="A153" s="1"/>
      <c r="B153" s="17"/>
      <c r="C153" s="17"/>
      <c r="D153" s="17"/>
      <c r="E153" s="17"/>
      <c r="F153" s="17"/>
      <c r="G153" s="17"/>
      <c r="H153" s="17"/>
      <c r="I153" s="17"/>
      <c r="J153" s="17"/>
      <c r="L153" s="169"/>
      <c r="M153" s="169"/>
      <c r="N153" s="169"/>
      <c r="O153" s="169"/>
      <c r="P153" s="169"/>
      <c r="Q153" s="169"/>
      <c r="R153" s="169"/>
      <c r="S153" s="169"/>
    </row>
    <row r="154" spans="1:19" ht="12.75">
      <c r="A154" s="1"/>
      <c r="B154" s="38" t="s">
        <v>203</v>
      </c>
      <c r="C154" s="38"/>
      <c r="D154" s="1"/>
      <c r="E154" s="17"/>
      <c r="F154" s="17"/>
      <c r="G154" s="17"/>
      <c r="H154" s="17"/>
      <c r="I154" s="17"/>
      <c r="J154" s="17"/>
      <c r="L154" s="154"/>
      <c r="M154" s="132"/>
      <c r="N154" s="169"/>
      <c r="O154" s="169"/>
      <c r="P154" s="169"/>
      <c r="Q154" s="169"/>
      <c r="R154" s="169"/>
      <c r="S154" s="169"/>
    </row>
    <row r="155" spans="1:19" ht="12.75">
      <c r="A155" s="1"/>
      <c r="B155" s="1" t="s">
        <v>196</v>
      </c>
      <c r="C155" s="1"/>
      <c r="D155" s="1"/>
      <c r="E155" s="17"/>
      <c r="F155" s="47">
        <v>9186</v>
      </c>
      <c r="G155" s="47">
        <v>716</v>
      </c>
      <c r="H155" s="47">
        <f>-590</f>
        <v>-590</v>
      </c>
      <c r="I155" s="47">
        <f>-27</f>
        <v>-27</v>
      </c>
      <c r="J155" s="73">
        <f>SUM(F155:I155)</f>
        <v>9285</v>
      </c>
      <c r="L155" s="132"/>
      <c r="M155" s="132"/>
      <c r="N155" s="169"/>
      <c r="O155" s="171"/>
      <c r="P155" s="171"/>
      <c r="Q155" s="171"/>
      <c r="R155" s="171"/>
      <c r="S155" s="123"/>
    </row>
    <row r="156" spans="1:19" ht="12.75">
      <c r="A156" s="1"/>
      <c r="B156" s="1" t="s">
        <v>62</v>
      </c>
      <c r="C156" s="1"/>
      <c r="D156" s="1"/>
      <c r="E156" s="17"/>
      <c r="F156" s="47"/>
      <c r="G156" s="47"/>
      <c r="H156" s="47"/>
      <c r="I156" s="120"/>
      <c r="J156" s="90">
        <f>-482</f>
        <v>-482</v>
      </c>
      <c r="L156" s="132"/>
      <c r="M156" s="132"/>
      <c r="N156" s="169"/>
      <c r="O156" s="171"/>
      <c r="P156" s="171"/>
      <c r="Q156" s="171"/>
      <c r="R156" s="171"/>
      <c r="S156" s="131"/>
    </row>
    <row r="157" spans="1:19" ht="12.75">
      <c r="A157" s="1"/>
      <c r="B157" s="1" t="s">
        <v>63</v>
      </c>
      <c r="C157" s="1"/>
      <c r="D157" s="1"/>
      <c r="E157" s="17"/>
      <c r="F157" s="47"/>
      <c r="G157" s="47"/>
      <c r="H157" s="47"/>
      <c r="I157" s="120"/>
      <c r="J157" s="111">
        <v>15</v>
      </c>
      <c r="L157" s="132"/>
      <c r="M157" s="132"/>
      <c r="N157" s="169"/>
      <c r="O157" s="171"/>
      <c r="P157" s="171"/>
      <c r="Q157" s="171"/>
      <c r="R157" s="171"/>
      <c r="S157" s="131"/>
    </row>
    <row r="158" spans="1:19" ht="12.75">
      <c r="A158" s="1"/>
      <c r="B158" s="1" t="s">
        <v>21</v>
      </c>
      <c r="C158" s="1"/>
      <c r="D158" s="1"/>
      <c r="E158" s="17"/>
      <c r="F158" s="47"/>
      <c r="G158" s="47"/>
      <c r="H158" s="47"/>
      <c r="I158" s="120"/>
      <c r="J158" s="47">
        <f>SUM(J155:J157)</f>
        <v>8818</v>
      </c>
      <c r="L158" s="132"/>
      <c r="M158" s="132"/>
      <c r="N158" s="169"/>
      <c r="O158" s="171"/>
      <c r="P158" s="171"/>
      <c r="Q158" s="171"/>
      <c r="R158" s="171"/>
      <c r="S158" s="171"/>
    </row>
    <row r="159" spans="1:19" ht="12.75">
      <c r="A159" s="1"/>
      <c r="B159" s="1" t="s">
        <v>209</v>
      </c>
      <c r="C159" s="1"/>
      <c r="D159" s="1"/>
      <c r="E159" s="17"/>
      <c r="F159" s="47"/>
      <c r="G159" s="47"/>
      <c r="H159" s="47"/>
      <c r="I159" s="120"/>
      <c r="J159" s="21">
        <f>PL!F38</f>
        <v>-1310</v>
      </c>
      <c r="L159" s="132"/>
      <c r="M159" s="132"/>
      <c r="N159" s="169"/>
      <c r="O159" s="171"/>
      <c r="P159" s="171"/>
      <c r="Q159" s="171"/>
      <c r="R159" s="171"/>
      <c r="S159" s="122"/>
    </row>
    <row r="160" spans="1:19" ht="13.5" thickBot="1">
      <c r="A160" s="1"/>
      <c r="B160" s="1" t="s">
        <v>23</v>
      </c>
      <c r="C160" s="1"/>
      <c r="D160" s="1"/>
      <c r="E160" s="17"/>
      <c r="F160" s="47"/>
      <c r="G160" s="47"/>
      <c r="H160" s="47"/>
      <c r="I160" s="120"/>
      <c r="J160" s="121">
        <f>SUM(J158:J159)</f>
        <v>7508</v>
      </c>
      <c r="L160" s="132"/>
      <c r="M160" s="132"/>
      <c r="N160" s="169"/>
      <c r="O160" s="171"/>
      <c r="P160" s="171"/>
      <c r="Q160" s="171"/>
      <c r="R160" s="171"/>
      <c r="S160" s="171"/>
    </row>
    <row r="161" spans="1:19" ht="13.5" thickTop="1">
      <c r="A161" s="1"/>
      <c r="B161" s="17"/>
      <c r="C161" s="17"/>
      <c r="D161" s="17"/>
      <c r="E161" s="17"/>
      <c r="F161" s="17"/>
      <c r="G161" s="17"/>
      <c r="H161" s="17"/>
      <c r="I161" s="51"/>
      <c r="J161" s="17"/>
      <c r="L161" s="114"/>
      <c r="M161" s="114"/>
      <c r="N161" s="114"/>
      <c r="O161" s="114"/>
      <c r="P161" s="114"/>
      <c r="Q161" s="114"/>
      <c r="R161" s="114"/>
      <c r="S161" s="114"/>
    </row>
    <row r="162" spans="1:10" ht="12.75">
      <c r="A162" s="1"/>
      <c r="B162" s="17"/>
      <c r="C162" s="17"/>
      <c r="D162" s="17"/>
      <c r="E162" s="17"/>
      <c r="F162" s="17"/>
      <c r="G162" s="17"/>
      <c r="H162" s="17"/>
      <c r="I162" s="51"/>
      <c r="J162" s="17"/>
    </row>
    <row r="163" spans="1:10" ht="12.75">
      <c r="A163" s="26" t="s">
        <v>80</v>
      </c>
      <c r="B163" s="26" t="s">
        <v>84</v>
      </c>
      <c r="C163" s="26"/>
      <c r="D163" s="17"/>
      <c r="E163" s="17"/>
      <c r="F163" s="17"/>
      <c r="G163" s="17"/>
      <c r="H163" s="17"/>
      <c r="I163" s="51"/>
      <c r="J163" s="17"/>
    </row>
    <row r="164" spans="1:10" ht="12.75">
      <c r="A164" s="1"/>
      <c r="B164" s="17"/>
      <c r="C164" s="17"/>
      <c r="D164" s="17"/>
      <c r="E164" s="17"/>
      <c r="F164" s="17"/>
      <c r="G164" s="17"/>
      <c r="H164" s="17"/>
      <c r="I164" s="51"/>
      <c r="J164" s="17"/>
    </row>
    <row r="165" spans="1:10" ht="12.75">
      <c r="A165" s="26" t="s">
        <v>100</v>
      </c>
      <c r="B165" s="26" t="s">
        <v>101</v>
      </c>
      <c r="C165" s="26"/>
      <c r="D165" s="26"/>
      <c r="E165" s="26"/>
      <c r="F165" s="27"/>
      <c r="G165" s="27"/>
      <c r="H165" s="27"/>
      <c r="I165" s="53"/>
      <c r="J165" s="27"/>
    </row>
    <row r="166" spans="1:10" ht="13.5" customHeight="1">
      <c r="A166" s="27"/>
      <c r="B166" s="182" t="s">
        <v>197</v>
      </c>
      <c r="C166" s="182"/>
      <c r="D166" s="182"/>
      <c r="E166" s="182"/>
      <c r="F166" s="182"/>
      <c r="G166" s="182"/>
      <c r="H166" s="182"/>
      <c r="I166" s="182"/>
      <c r="J166" s="182"/>
    </row>
    <row r="167" spans="1:10" ht="13.5" customHeight="1">
      <c r="A167" s="27"/>
      <c r="B167" s="182"/>
      <c r="C167" s="182"/>
      <c r="D167" s="182"/>
      <c r="E167" s="182"/>
      <c r="F167" s="182"/>
      <c r="G167" s="182"/>
      <c r="H167" s="182"/>
      <c r="I167" s="182"/>
      <c r="J167" s="182"/>
    </row>
    <row r="168" spans="1:10" ht="13.5" customHeight="1">
      <c r="A168" s="27"/>
      <c r="B168" s="182"/>
      <c r="C168" s="182"/>
      <c r="D168" s="182"/>
      <c r="E168" s="182"/>
      <c r="F168" s="182"/>
      <c r="G168" s="182"/>
      <c r="H168" s="182"/>
      <c r="I168" s="182"/>
      <c r="J168" s="182"/>
    </row>
    <row r="169" spans="1:10" ht="12.75">
      <c r="A169" s="27"/>
      <c r="B169" s="1"/>
      <c r="C169" s="1"/>
      <c r="D169" s="1"/>
      <c r="E169" s="27"/>
      <c r="F169" s="27"/>
      <c r="G169" s="27"/>
      <c r="H169" s="27"/>
      <c r="I169" s="53"/>
      <c r="J169" s="39"/>
    </row>
    <row r="170" spans="1:10" ht="12.75">
      <c r="A170" s="26" t="s">
        <v>102</v>
      </c>
      <c r="B170" s="26" t="s">
        <v>103</v>
      </c>
      <c r="C170" s="26"/>
      <c r="D170" s="1"/>
      <c r="E170" s="1"/>
      <c r="F170" s="1"/>
      <c r="G170" s="1"/>
      <c r="H170" s="1"/>
      <c r="I170" s="52"/>
      <c r="J170" s="1"/>
    </row>
    <row r="171" spans="1:10" ht="28.5" customHeight="1">
      <c r="A171" s="1"/>
      <c r="B171" s="181" t="s">
        <v>215</v>
      </c>
      <c r="C171" s="181"/>
      <c r="D171" s="181"/>
      <c r="E171" s="181"/>
      <c r="F171" s="181"/>
      <c r="G171" s="181"/>
      <c r="H171" s="181"/>
      <c r="I171" s="181"/>
      <c r="J171" s="181"/>
    </row>
    <row r="172" spans="1:10" ht="12.75">
      <c r="A172" s="1"/>
      <c r="B172" s="1"/>
      <c r="C172" s="1"/>
      <c r="D172" s="1"/>
      <c r="E172" s="1"/>
      <c r="F172" s="1"/>
      <c r="G172" s="1"/>
      <c r="H172" s="1"/>
      <c r="I172" s="52"/>
      <c r="J172" s="1"/>
    </row>
    <row r="173" spans="1:10" ht="12.75">
      <c r="A173" s="26" t="s">
        <v>104</v>
      </c>
      <c r="B173" s="26" t="s">
        <v>105</v>
      </c>
      <c r="C173" s="26"/>
      <c r="D173" s="1"/>
      <c r="E173" s="1"/>
      <c r="F173" s="1"/>
      <c r="G173" s="1"/>
      <c r="H173" s="1"/>
      <c r="I173" s="52"/>
      <c r="J173" s="1"/>
    </row>
    <row r="174" spans="1:10" ht="15.75" customHeight="1">
      <c r="A174" s="1"/>
      <c r="B174" s="182" t="s">
        <v>243</v>
      </c>
      <c r="C174" s="182"/>
      <c r="D174" s="182"/>
      <c r="E174" s="182"/>
      <c r="F174" s="182"/>
      <c r="G174" s="182"/>
      <c r="H174" s="182"/>
      <c r="I174" s="182"/>
      <c r="J174" s="182"/>
    </row>
    <row r="175" spans="1:10" ht="15.75" customHeight="1">
      <c r="A175" s="1"/>
      <c r="B175" s="34"/>
      <c r="C175" s="34"/>
      <c r="D175" s="34"/>
      <c r="E175" s="34"/>
      <c r="F175" s="34"/>
      <c r="G175" s="34"/>
      <c r="H175" s="34"/>
      <c r="I175" s="34"/>
      <c r="J175" s="34"/>
    </row>
    <row r="176" spans="1:10" ht="26.25" customHeight="1">
      <c r="A176" s="1"/>
      <c r="B176" s="179" t="s">
        <v>277</v>
      </c>
      <c r="C176" s="179"/>
      <c r="D176" s="179"/>
      <c r="E176" s="179"/>
      <c r="F176" s="179"/>
      <c r="G176" s="179"/>
      <c r="H176" s="179"/>
      <c r="I176" s="179"/>
      <c r="J176" s="179"/>
    </row>
    <row r="177" spans="1:10" ht="26.25" customHeight="1">
      <c r="A177" s="1"/>
      <c r="B177" s="179"/>
      <c r="C177" s="179"/>
      <c r="D177" s="179"/>
      <c r="E177" s="179"/>
      <c r="F177" s="179"/>
      <c r="G177" s="179"/>
      <c r="H177" s="179"/>
      <c r="I177" s="179"/>
      <c r="J177" s="179"/>
    </row>
    <row r="178" spans="1:10" ht="15.75" customHeight="1">
      <c r="A178" s="1"/>
      <c r="B178" s="34"/>
      <c r="C178" s="34"/>
      <c r="D178" s="186"/>
      <c r="E178" s="186"/>
      <c r="F178" s="186"/>
      <c r="G178" s="186"/>
      <c r="H178" s="186"/>
      <c r="I178" s="186"/>
      <c r="J178" s="186"/>
    </row>
    <row r="179" spans="1:10" ht="12.75">
      <c r="A179" s="26" t="s">
        <v>106</v>
      </c>
      <c r="B179" s="26" t="s">
        <v>226</v>
      </c>
      <c r="C179" s="26"/>
      <c r="D179" s="1"/>
      <c r="E179" s="1"/>
      <c r="F179" s="1"/>
      <c r="G179" s="1"/>
      <c r="H179" s="1"/>
      <c r="I179" s="52"/>
      <c r="J179" s="1"/>
    </row>
    <row r="180" spans="1:10" ht="19.5" customHeight="1">
      <c r="A180" s="1"/>
      <c r="B180" s="185" t="s">
        <v>271</v>
      </c>
      <c r="C180" s="185"/>
      <c r="D180" s="185"/>
      <c r="E180" s="185"/>
      <c r="F180" s="185"/>
      <c r="G180" s="185"/>
      <c r="H180" s="185"/>
      <c r="I180" s="185"/>
      <c r="J180" s="185"/>
    </row>
    <row r="181" spans="1:10" ht="19.5" customHeight="1">
      <c r="A181" s="1"/>
      <c r="B181" s="185"/>
      <c r="C181" s="185"/>
      <c r="D181" s="185"/>
      <c r="E181" s="185"/>
      <c r="F181" s="185"/>
      <c r="G181" s="185"/>
      <c r="H181" s="185"/>
      <c r="I181" s="185"/>
      <c r="J181" s="185"/>
    </row>
    <row r="182" spans="1:10" ht="19.5" customHeight="1">
      <c r="A182" s="1"/>
      <c r="B182" s="185"/>
      <c r="C182" s="185"/>
      <c r="D182" s="185"/>
      <c r="E182" s="185"/>
      <c r="F182" s="185"/>
      <c r="G182" s="185"/>
      <c r="H182" s="185"/>
      <c r="I182" s="185"/>
      <c r="J182" s="185"/>
    </row>
    <row r="183" spans="1:10" ht="12.75">
      <c r="A183" s="1"/>
      <c r="B183" s="1"/>
      <c r="C183" s="1"/>
      <c r="D183" s="1"/>
      <c r="E183" s="1"/>
      <c r="F183" s="1"/>
      <c r="G183" s="1"/>
      <c r="H183" s="1"/>
      <c r="I183" s="52"/>
      <c r="J183" s="1"/>
    </row>
    <row r="184" spans="1:10" ht="12.75">
      <c r="A184" s="41" t="s">
        <v>107</v>
      </c>
      <c r="B184" s="41" t="s">
        <v>108</v>
      </c>
      <c r="C184" s="41"/>
      <c r="D184" s="9"/>
      <c r="E184" s="9"/>
      <c r="F184" s="9"/>
      <c r="G184" s="9"/>
      <c r="H184" s="9"/>
      <c r="I184" s="56"/>
      <c r="J184" s="9"/>
    </row>
    <row r="185" spans="1:10" ht="12.75" customHeight="1">
      <c r="A185" s="9"/>
      <c r="B185" s="187" t="s">
        <v>278</v>
      </c>
      <c r="C185" s="187"/>
      <c r="D185" s="187"/>
      <c r="E185" s="187"/>
      <c r="F185" s="187"/>
      <c r="G185" s="187"/>
      <c r="H185" s="187"/>
      <c r="I185" s="187"/>
      <c r="J185" s="187"/>
    </row>
    <row r="186" spans="1:10" ht="12.75">
      <c r="A186" s="9"/>
      <c r="B186" s="187"/>
      <c r="C186" s="187"/>
      <c r="D186" s="187"/>
      <c r="E186" s="187"/>
      <c r="F186" s="187"/>
      <c r="G186" s="187"/>
      <c r="H186" s="187"/>
      <c r="I186" s="187"/>
      <c r="J186" s="187"/>
    </row>
    <row r="187" spans="1:10" ht="12.75">
      <c r="A187" s="9"/>
      <c r="B187" s="28"/>
      <c r="C187" s="28"/>
      <c r="D187" s="28"/>
      <c r="E187" s="28"/>
      <c r="F187" s="28"/>
      <c r="G187" s="28"/>
      <c r="H187" s="28"/>
      <c r="I187" s="101"/>
      <c r="J187" s="24" t="s">
        <v>30</v>
      </c>
    </row>
    <row r="188" spans="1:10" ht="12.75">
      <c r="A188" s="9"/>
      <c r="B188" s="28"/>
      <c r="C188" s="28"/>
      <c r="D188" s="28"/>
      <c r="E188" s="28"/>
      <c r="F188" s="28"/>
      <c r="G188" s="28"/>
      <c r="H188" s="28"/>
      <c r="I188" s="101"/>
      <c r="J188" s="24" t="s">
        <v>109</v>
      </c>
    </row>
    <row r="189" spans="1:10" ht="12.75">
      <c r="A189" s="9"/>
      <c r="B189" s="28"/>
      <c r="C189" s="28"/>
      <c r="D189" s="28"/>
      <c r="E189" s="28"/>
      <c r="F189" s="28"/>
      <c r="G189" s="28"/>
      <c r="H189" s="28"/>
      <c r="I189" s="101"/>
      <c r="J189" s="24" t="s">
        <v>260</v>
      </c>
    </row>
    <row r="190" spans="1:10" ht="12.75">
      <c r="A190" s="9"/>
      <c r="B190" s="28"/>
      <c r="C190" s="28"/>
      <c r="D190" s="28"/>
      <c r="E190" s="28"/>
      <c r="F190" s="28"/>
      <c r="G190" s="28"/>
      <c r="H190" s="28"/>
      <c r="I190" s="101"/>
      <c r="J190" s="24" t="s">
        <v>13</v>
      </c>
    </row>
    <row r="191" spans="1:10" ht="12.75">
      <c r="A191" s="9"/>
      <c r="B191" s="9" t="s">
        <v>279</v>
      </c>
      <c r="C191" s="9"/>
      <c r="D191" s="28"/>
      <c r="E191" s="28"/>
      <c r="F191" s="28"/>
      <c r="G191" s="28"/>
      <c r="H191" s="28"/>
      <c r="I191" s="101"/>
      <c r="J191" s="28"/>
    </row>
    <row r="192" spans="1:10" ht="13.5" thickBot="1">
      <c r="A192" s="9"/>
      <c r="B192" s="188" t="s">
        <v>280</v>
      </c>
      <c r="C192" s="188"/>
      <c r="D192" s="188"/>
      <c r="E192" s="188"/>
      <c r="F192" s="188"/>
      <c r="G192" s="188"/>
      <c r="H192" s="28"/>
      <c r="I192" s="101"/>
      <c r="J192" s="160">
        <v>6884</v>
      </c>
    </row>
    <row r="193" spans="1:10" ht="13.5" thickTop="1">
      <c r="A193" s="9"/>
      <c r="B193" s="28"/>
      <c r="C193" s="28"/>
      <c r="D193" s="28"/>
      <c r="E193" s="28"/>
      <c r="F193" s="28"/>
      <c r="G193" s="28"/>
      <c r="H193" s="28"/>
      <c r="I193" s="101"/>
      <c r="J193" s="91"/>
    </row>
    <row r="194" spans="1:10" ht="12.75">
      <c r="A194" s="26" t="s">
        <v>110</v>
      </c>
      <c r="B194" s="26" t="s">
        <v>111</v>
      </c>
      <c r="C194" s="26"/>
      <c r="D194" s="1"/>
      <c r="E194" s="1"/>
      <c r="F194" s="1"/>
      <c r="G194" s="1"/>
      <c r="H194" s="1"/>
      <c r="I194" s="52"/>
      <c r="J194" s="1"/>
    </row>
    <row r="195" spans="1:10" s="79" customFormat="1" ht="12.75" customHeight="1">
      <c r="A195" s="9"/>
      <c r="B195" s="9" t="s">
        <v>216</v>
      </c>
      <c r="C195" s="9"/>
      <c r="D195" s="9"/>
      <c r="E195" s="9"/>
      <c r="F195" s="9"/>
      <c r="G195" s="9"/>
      <c r="H195" s="9"/>
      <c r="I195" s="9"/>
      <c r="J195" s="9"/>
    </row>
    <row r="196" spans="1:10" s="79" customFormat="1" ht="11.25" customHeight="1">
      <c r="A196" s="9"/>
      <c r="B196" s="40"/>
      <c r="C196" s="40"/>
      <c r="D196" s="40"/>
      <c r="E196" s="40"/>
      <c r="F196" s="40"/>
      <c r="G196" s="40"/>
      <c r="I196" s="45"/>
      <c r="J196" s="59"/>
    </row>
    <row r="197" spans="1:10" ht="12.75">
      <c r="A197" s="41" t="s">
        <v>78</v>
      </c>
      <c r="B197" s="41" t="s">
        <v>112</v>
      </c>
      <c r="C197" s="41"/>
      <c r="D197" s="9"/>
      <c r="E197" s="9"/>
      <c r="F197" s="9"/>
      <c r="G197" s="9"/>
      <c r="H197" s="9"/>
      <c r="I197" s="56"/>
      <c r="J197" s="8"/>
    </row>
    <row r="198" spans="1:10" ht="12.75">
      <c r="A198" s="41"/>
      <c r="B198" s="41"/>
      <c r="C198" s="41"/>
      <c r="D198" s="9"/>
      <c r="E198" s="9"/>
      <c r="F198" s="9"/>
      <c r="G198" s="9"/>
      <c r="H198" s="9"/>
      <c r="I198" s="56"/>
      <c r="J198" s="24" t="s">
        <v>30</v>
      </c>
    </row>
    <row r="199" spans="1:10" ht="12.75">
      <c r="A199" s="41"/>
      <c r="B199" s="41"/>
      <c r="C199" s="41"/>
      <c r="D199" s="9"/>
      <c r="E199" s="9"/>
      <c r="F199" s="9"/>
      <c r="G199" s="9"/>
      <c r="H199" s="9"/>
      <c r="I199" s="56"/>
      <c r="J199" s="24" t="s">
        <v>109</v>
      </c>
    </row>
    <row r="200" spans="1:10" ht="12.75">
      <c r="A200" s="41"/>
      <c r="B200" s="41"/>
      <c r="C200" s="41"/>
      <c r="D200" s="9"/>
      <c r="E200" s="9"/>
      <c r="F200" s="9"/>
      <c r="G200" s="9"/>
      <c r="H200" s="9"/>
      <c r="I200" s="56"/>
      <c r="J200" s="24" t="s">
        <v>260</v>
      </c>
    </row>
    <row r="201" spans="1:10" ht="12.75">
      <c r="A201" s="41"/>
      <c r="B201" s="41"/>
      <c r="C201" s="41"/>
      <c r="D201" s="9"/>
      <c r="E201" s="9"/>
      <c r="F201" s="9"/>
      <c r="G201" s="9"/>
      <c r="H201" s="9"/>
      <c r="I201" s="56"/>
      <c r="J201" s="43" t="s">
        <v>13</v>
      </c>
    </row>
    <row r="202" spans="1:10" ht="12.75">
      <c r="A202" s="41"/>
      <c r="B202" s="41"/>
      <c r="C202" s="41"/>
      <c r="D202" s="9"/>
      <c r="E202" s="9"/>
      <c r="F202" s="9"/>
      <c r="G202" s="9"/>
      <c r="H202" s="9"/>
      <c r="I202" s="56"/>
      <c r="J202" s="43"/>
    </row>
    <row r="203" spans="1:10" ht="12.75">
      <c r="A203" s="9"/>
      <c r="B203" s="9" t="s">
        <v>39</v>
      </c>
      <c r="C203" s="9"/>
      <c r="D203" s="9"/>
      <c r="E203" s="9"/>
      <c r="F203" s="9"/>
      <c r="G203" s="9"/>
      <c r="H203" s="9"/>
      <c r="I203" s="56"/>
      <c r="J203" s="8">
        <f>'BS'!B29</f>
        <v>7150</v>
      </c>
    </row>
    <row r="204" spans="1:10" ht="12.75">
      <c r="A204" s="9"/>
      <c r="B204" s="9" t="s">
        <v>217</v>
      </c>
      <c r="C204" s="9"/>
      <c r="D204" s="9"/>
      <c r="E204" s="9"/>
      <c r="F204" s="9"/>
      <c r="G204" s="9"/>
      <c r="H204" s="9"/>
      <c r="I204" s="56"/>
      <c r="J204" s="11">
        <f>'BS'!B28</f>
        <v>2514</v>
      </c>
    </row>
    <row r="205" spans="1:10" ht="12.75">
      <c r="A205" s="9"/>
      <c r="B205" s="1" t="s">
        <v>231</v>
      </c>
      <c r="C205" s="1"/>
      <c r="D205" s="9"/>
      <c r="E205" s="9"/>
      <c r="F205" s="9"/>
      <c r="G205" s="9"/>
      <c r="H205" s="9"/>
      <c r="I205" s="56"/>
      <c r="J205" s="10">
        <f>'BS'!B27</f>
        <v>7679</v>
      </c>
    </row>
    <row r="206" spans="1:10" ht="13.5" thickBot="1">
      <c r="A206" s="1"/>
      <c r="B206" s="1"/>
      <c r="C206" s="1"/>
      <c r="D206" s="1"/>
      <c r="E206" s="1"/>
      <c r="F206" s="1"/>
      <c r="G206" s="1"/>
      <c r="H206" s="1"/>
      <c r="I206" s="52"/>
      <c r="J206" s="92">
        <f>SUM(J203:J205)</f>
        <v>17343</v>
      </c>
    </row>
    <row r="207" spans="1:10" ht="12.75">
      <c r="A207" s="1" t="s">
        <v>53</v>
      </c>
      <c r="B207" s="1"/>
      <c r="C207" s="1"/>
      <c r="D207" s="1"/>
      <c r="E207" s="1"/>
      <c r="F207" s="27"/>
      <c r="G207" s="1"/>
      <c r="H207" s="1"/>
      <c r="I207" s="52"/>
      <c r="J207" s="9"/>
    </row>
    <row r="208" spans="1:10" ht="12.75">
      <c r="A208" s="26" t="s">
        <v>113</v>
      </c>
      <c r="B208" s="183" t="s">
        <v>114</v>
      </c>
      <c r="C208" s="183"/>
      <c r="D208" s="183"/>
      <c r="E208" s="183"/>
      <c r="F208" s="183"/>
      <c r="G208" s="183"/>
      <c r="H208" s="183"/>
      <c r="I208" s="183"/>
      <c r="J208" s="183"/>
    </row>
    <row r="209" spans="1:10" ht="12.75">
      <c r="A209" s="26"/>
      <c r="B209" s="183"/>
      <c r="C209" s="183"/>
      <c r="D209" s="183"/>
      <c r="E209" s="183"/>
      <c r="F209" s="183"/>
      <c r="G209" s="183"/>
      <c r="H209" s="183"/>
      <c r="I209" s="183"/>
      <c r="J209" s="183"/>
    </row>
    <row r="210" spans="1:10" ht="12.75">
      <c r="A210" s="1"/>
      <c r="B210" s="1"/>
      <c r="C210" s="1"/>
      <c r="D210" s="1"/>
      <c r="E210" s="1"/>
      <c r="F210" s="1"/>
      <c r="G210" s="1"/>
      <c r="H210" s="1"/>
      <c r="I210" s="52"/>
      <c r="J210" s="1"/>
    </row>
    <row r="211" spans="1:10" ht="12.75">
      <c r="A211" s="26" t="s">
        <v>115</v>
      </c>
      <c r="B211" s="26" t="s">
        <v>116</v>
      </c>
      <c r="C211" s="26"/>
      <c r="D211" s="1"/>
      <c r="E211" s="1"/>
      <c r="F211" s="1"/>
      <c r="G211" s="1"/>
      <c r="H211" s="1"/>
      <c r="I211" s="52"/>
      <c r="J211" s="1"/>
    </row>
    <row r="212" spans="1:20" ht="8.25" customHeight="1">
      <c r="A212" s="1"/>
      <c r="B212" s="181" t="s">
        <v>281</v>
      </c>
      <c r="C212" s="181"/>
      <c r="D212" s="181"/>
      <c r="E212" s="181"/>
      <c r="F212" s="181"/>
      <c r="G212" s="181"/>
      <c r="H212" s="181"/>
      <c r="I212" s="181"/>
      <c r="J212" s="181"/>
      <c r="M212" s="28"/>
      <c r="N212" s="28"/>
      <c r="O212" s="28"/>
      <c r="P212" s="28"/>
      <c r="Q212" s="28"/>
      <c r="R212" s="28"/>
      <c r="S212" s="28"/>
      <c r="T212" s="28"/>
    </row>
    <row r="213" spans="1:20" ht="8.25" customHeight="1">
      <c r="A213" s="1"/>
      <c r="B213" s="181"/>
      <c r="C213" s="181"/>
      <c r="D213" s="181"/>
      <c r="E213" s="181"/>
      <c r="F213" s="181"/>
      <c r="G213" s="181"/>
      <c r="H213" s="181"/>
      <c r="I213" s="181"/>
      <c r="J213" s="181"/>
      <c r="M213" s="28"/>
      <c r="N213" s="28"/>
      <c r="O213" s="28"/>
      <c r="P213" s="28"/>
      <c r="Q213" s="28"/>
      <c r="R213" s="28"/>
      <c r="S213" s="28"/>
      <c r="T213" s="28"/>
    </row>
    <row r="214" spans="1:20" ht="8.25" customHeight="1">
      <c r="A214" s="1"/>
      <c r="B214" s="181"/>
      <c r="C214" s="181"/>
      <c r="D214" s="181"/>
      <c r="E214" s="181"/>
      <c r="F214" s="181"/>
      <c r="G214" s="181"/>
      <c r="H214" s="181"/>
      <c r="I214" s="181"/>
      <c r="J214" s="181"/>
      <c r="M214" s="28"/>
      <c r="N214" s="28"/>
      <c r="O214" s="28"/>
      <c r="P214" s="28"/>
      <c r="Q214" s="28"/>
      <c r="R214" s="28"/>
      <c r="S214" s="28"/>
      <c r="T214" s="28"/>
    </row>
    <row r="215" spans="1:20" ht="8.25" customHeight="1">
      <c r="A215" s="1"/>
      <c r="B215" s="181"/>
      <c r="C215" s="181"/>
      <c r="D215" s="181"/>
      <c r="E215" s="181"/>
      <c r="F215" s="181"/>
      <c r="G215" s="181"/>
      <c r="H215" s="181"/>
      <c r="I215" s="181"/>
      <c r="J215" s="181"/>
      <c r="M215" s="28"/>
      <c r="N215" s="28"/>
      <c r="O215" s="28"/>
      <c r="P215" s="28"/>
      <c r="Q215" s="28"/>
      <c r="R215" s="28"/>
      <c r="S215" s="28"/>
      <c r="T215" s="28"/>
    </row>
    <row r="216" spans="1:20" ht="8.25" customHeight="1">
      <c r="A216" s="1"/>
      <c r="B216" s="181"/>
      <c r="C216" s="181"/>
      <c r="D216" s="181"/>
      <c r="E216" s="181"/>
      <c r="F216" s="181"/>
      <c r="G216" s="181"/>
      <c r="H216" s="181"/>
      <c r="I216" s="181"/>
      <c r="J216" s="181"/>
      <c r="M216" s="28"/>
      <c r="N216" s="28"/>
      <c r="O216" s="28"/>
      <c r="P216" s="28"/>
      <c r="Q216" s="28"/>
      <c r="R216" s="28"/>
      <c r="S216" s="28"/>
      <c r="T216" s="28"/>
    </row>
    <row r="217" spans="1:10" s="79" customFormat="1" ht="3" customHeight="1">
      <c r="A217" s="9"/>
      <c r="B217" s="12"/>
      <c r="C217" s="12"/>
      <c r="D217" s="12"/>
      <c r="E217" s="12"/>
      <c r="F217" s="12"/>
      <c r="G217" s="12"/>
      <c r="H217" s="12"/>
      <c r="I217" s="12"/>
      <c r="J217" s="12"/>
    </row>
    <row r="218" spans="1:12" ht="30" customHeight="1">
      <c r="A218" s="1"/>
      <c r="B218" s="195" t="s">
        <v>287</v>
      </c>
      <c r="C218" s="195"/>
      <c r="D218" s="195"/>
      <c r="E218" s="195"/>
      <c r="F218" s="195"/>
      <c r="G218" s="195"/>
      <c r="H218" s="195"/>
      <c r="I218" s="195"/>
      <c r="J218" s="195"/>
      <c r="L218" s="157"/>
    </row>
    <row r="219" spans="1:13" ht="45.75" customHeight="1">
      <c r="A219" s="1"/>
      <c r="B219" s="195"/>
      <c r="C219" s="195"/>
      <c r="D219" s="195"/>
      <c r="E219" s="195"/>
      <c r="F219" s="195"/>
      <c r="G219" s="195"/>
      <c r="H219" s="195"/>
      <c r="I219" s="195"/>
      <c r="J219" s="195"/>
      <c r="M219" s="158"/>
    </row>
    <row r="220" spans="1:10" ht="8.25" customHeight="1">
      <c r="A220" s="1"/>
      <c r="B220" s="12"/>
      <c r="C220" s="12"/>
      <c r="D220" s="12"/>
      <c r="E220" s="12"/>
      <c r="F220" s="12"/>
      <c r="G220" s="12"/>
      <c r="H220" s="12"/>
      <c r="I220" s="12"/>
      <c r="J220" s="12"/>
    </row>
    <row r="221" spans="1:10" ht="12.75">
      <c r="A221" s="3" t="s">
        <v>117</v>
      </c>
      <c r="B221" s="44" t="s">
        <v>118</v>
      </c>
      <c r="C221" s="44"/>
      <c r="D221" s="9"/>
      <c r="E221" s="9"/>
      <c r="F221" s="9"/>
      <c r="G221" s="9"/>
      <c r="H221" s="9"/>
      <c r="I221" s="56"/>
      <c r="J221" s="9"/>
    </row>
    <row r="222" spans="1:19" ht="7.5" customHeight="1">
      <c r="A222" s="1"/>
      <c r="B222" s="181" t="s">
        <v>282</v>
      </c>
      <c r="C222" s="181"/>
      <c r="D222" s="181"/>
      <c r="E222" s="181"/>
      <c r="F222" s="181"/>
      <c r="G222" s="181"/>
      <c r="H222" s="181"/>
      <c r="I222" s="181"/>
      <c r="J222" s="181"/>
      <c r="L222" s="9"/>
      <c r="M222" s="9"/>
      <c r="N222" s="9"/>
      <c r="O222" s="9"/>
      <c r="P222" s="9"/>
      <c r="Q222" s="9"/>
      <c r="R222" s="9"/>
      <c r="S222" s="9"/>
    </row>
    <row r="223" spans="1:19" ht="7.5" customHeight="1">
      <c r="A223" s="1"/>
      <c r="B223" s="181"/>
      <c r="C223" s="181"/>
      <c r="D223" s="181"/>
      <c r="E223" s="181"/>
      <c r="F223" s="181"/>
      <c r="G223" s="181"/>
      <c r="H223" s="181"/>
      <c r="I223" s="181"/>
      <c r="J223" s="181"/>
      <c r="L223" s="9"/>
      <c r="M223" s="9"/>
      <c r="N223" s="9"/>
      <c r="O223" s="9"/>
      <c r="P223" s="9"/>
      <c r="Q223" s="9"/>
      <c r="R223" s="9"/>
      <c r="S223" s="9"/>
    </row>
    <row r="224" spans="1:19" ht="7.5" customHeight="1">
      <c r="A224" s="1"/>
      <c r="B224" s="181"/>
      <c r="C224" s="181"/>
      <c r="D224" s="181"/>
      <c r="E224" s="181"/>
      <c r="F224" s="181"/>
      <c r="G224" s="181"/>
      <c r="H224" s="181"/>
      <c r="I224" s="181"/>
      <c r="J224" s="181"/>
      <c r="L224" s="9"/>
      <c r="M224" s="9"/>
      <c r="N224" s="9"/>
      <c r="O224" s="9"/>
      <c r="P224" s="9"/>
      <c r="Q224" s="9"/>
      <c r="R224" s="9"/>
      <c r="S224" s="9"/>
    </row>
    <row r="225" spans="1:19" ht="7.5" customHeight="1">
      <c r="A225" s="1"/>
      <c r="B225" s="181"/>
      <c r="C225" s="181"/>
      <c r="D225" s="181"/>
      <c r="E225" s="181"/>
      <c r="F225" s="181"/>
      <c r="G225" s="181"/>
      <c r="H225" s="181"/>
      <c r="I225" s="181"/>
      <c r="J225" s="181"/>
      <c r="L225" s="9"/>
      <c r="M225" s="9"/>
      <c r="N225" s="9"/>
      <c r="O225" s="9"/>
      <c r="P225" s="9"/>
      <c r="Q225" s="9"/>
      <c r="R225" s="9"/>
      <c r="S225" s="9"/>
    </row>
    <row r="226" spans="1:19" ht="7.5" customHeight="1">
      <c r="A226" s="1"/>
      <c r="B226" s="181"/>
      <c r="C226" s="181"/>
      <c r="D226" s="181"/>
      <c r="E226" s="181"/>
      <c r="F226" s="181"/>
      <c r="G226" s="181"/>
      <c r="H226" s="181"/>
      <c r="I226" s="181"/>
      <c r="J226" s="181"/>
      <c r="L226" s="9"/>
      <c r="M226" s="9"/>
      <c r="N226" s="9"/>
      <c r="O226" s="9"/>
      <c r="P226" s="9"/>
      <c r="Q226" s="9"/>
      <c r="R226" s="9"/>
      <c r="S226" s="9"/>
    </row>
    <row r="227" spans="1:19" s="79" customFormat="1" ht="5.25" customHeight="1">
      <c r="A227" s="9"/>
      <c r="B227" s="9"/>
      <c r="C227" s="9"/>
      <c r="D227" s="9"/>
      <c r="E227" s="9"/>
      <c r="F227" s="9"/>
      <c r="G227" s="9"/>
      <c r="H227" s="9"/>
      <c r="I227" s="9"/>
      <c r="J227" s="9"/>
      <c r="L227" s="9"/>
      <c r="M227" s="9"/>
      <c r="N227" s="9"/>
      <c r="O227" s="9"/>
      <c r="P227" s="9"/>
      <c r="Q227" s="9"/>
      <c r="R227" s="9"/>
      <c r="S227" s="9"/>
    </row>
    <row r="228" spans="1:19" ht="39.75" customHeight="1">
      <c r="A228" s="1"/>
      <c r="B228" s="196" t="s">
        <v>283</v>
      </c>
      <c r="C228" s="196"/>
      <c r="D228" s="196"/>
      <c r="E228" s="196"/>
      <c r="F228" s="196"/>
      <c r="G228" s="196"/>
      <c r="H228" s="196"/>
      <c r="I228" s="196"/>
      <c r="J228" s="196"/>
      <c r="L228" s="9"/>
      <c r="M228" s="9"/>
      <c r="N228" s="9"/>
      <c r="O228" s="9"/>
      <c r="P228" s="9"/>
      <c r="Q228" s="9"/>
      <c r="R228" s="9"/>
      <c r="S228" s="9"/>
    </row>
    <row r="229" spans="1:10" ht="12.75" customHeight="1">
      <c r="A229" s="1"/>
      <c r="B229" s="9"/>
      <c r="C229" s="9"/>
      <c r="D229" s="9"/>
      <c r="E229" s="9"/>
      <c r="F229" s="9"/>
      <c r="G229" s="9"/>
      <c r="H229" s="9"/>
      <c r="I229" s="9"/>
      <c r="J229" s="9"/>
    </row>
    <row r="230" spans="1:10" ht="12.75">
      <c r="A230" s="3" t="s">
        <v>119</v>
      </c>
      <c r="B230" s="3" t="s">
        <v>120</v>
      </c>
      <c r="C230" s="3"/>
      <c r="D230" s="1"/>
      <c r="E230" s="1"/>
      <c r="F230" s="1"/>
      <c r="G230" s="1"/>
      <c r="H230" s="1"/>
      <c r="I230" s="52"/>
      <c r="J230" s="1"/>
    </row>
    <row r="231" spans="1:10" ht="41.25" customHeight="1">
      <c r="A231" s="1"/>
      <c r="B231" s="187" t="s">
        <v>309</v>
      </c>
      <c r="C231" s="187"/>
      <c r="D231" s="193"/>
      <c r="E231" s="193"/>
      <c r="F231" s="193"/>
      <c r="G231" s="193"/>
      <c r="H231" s="193"/>
      <c r="I231" s="193"/>
      <c r="J231" s="193"/>
    </row>
    <row r="232" spans="1:10" ht="12.75">
      <c r="A232" s="1"/>
      <c r="B232" s="71"/>
      <c r="C232" s="71"/>
      <c r="D232" s="71"/>
      <c r="E232" s="71"/>
      <c r="F232" s="71"/>
      <c r="G232" s="71"/>
      <c r="H232" s="71"/>
      <c r="I232" s="71"/>
      <c r="J232" s="71"/>
    </row>
    <row r="233" spans="1:10" ht="12.75">
      <c r="A233" s="44" t="s">
        <v>121</v>
      </c>
      <c r="B233" s="3" t="s">
        <v>170</v>
      </c>
      <c r="C233" s="3"/>
      <c r="D233" s="9"/>
      <c r="E233" s="9"/>
      <c r="F233" s="9"/>
      <c r="G233" s="9"/>
      <c r="H233" s="9"/>
      <c r="I233" s="40"/>
      <c r="J233" s="40"/>
    </row>
    <row r="234" spans="1:10" ht="16.5" customHeight="1">
      <c r="A234" s="9"/>
      <c r="B234" s="181" t="s">
        <v>169</v>
      </c>
      <c r="C234" s="181"/>
      <c r="D234" s="181"/>
      <c r="E234" s="181"/>
      <c r="F234" s="181"/>
      <c r="G234" s="181"/>
      <c r="H234" s="181"/>
      <c r="I234" s="181"/>
      <c r="J234" s="181"/>
    </row>
    <row r="235" spans="1:10" ht="12.75">
      <c r="A235" s="9"/>
      <c r="B235" s="40"/>
      <c r="C235" s="40"/>
      <c r="D235" s="40"/>
      <c r="E235" s="40"/>
      <c r="F235" s="40"/>
      <c r="G235" s="40"/>
      <c r="H235" s="40"/>
      <c r="I235" s="40"/>
      <c r="J235" s="40"/>
    </row>
    <row r="236" spans="1:10" ht="12.75">
      <c r="A236" s="44" t="s">
        <v>22</v>
      </c>
      <c r="B236" s="44" t="s">
        <v>209</v>
      </c>
      <c r="C236" s="44"/>
      <c r="D236" s="9"/>
      <c r="E236" s="9"/>
      <c r="F236" s="9"/>
      <c r="G236" s="9"/>
      <c r="H236" s="9"/>
      <c r="I236" s="56"/>
      <c r="J236" s="12"/>
    </row>
    <row r="237" spans="1:12" ht="12.75">
      <c r="A237" s="44"/>
      <c r="B237" s="44"/>
      <c r="C237" s="44"/>
      <c r="D237" s="9"/>
      <c r="E237" s="9"/>
      <c r="F237" s="9"/>
      <c r="G237" s="9"/>
      <c r="H237" s="143"/>
      <c r="I237" s="56"/>
      <c r="J237" s="142"/>
      <c r="L237" s="114"/>
    </row>
    <row r="238" spans="1:12" ht="12.75">
      <c r="A238" s="9"/>
      <c r="B238" s="9"/>
      <c r="C238" s="9"/>
      <c r="D238" s="9"/>
      <c r="E238" s="9"/>
      <c r="F238" s="9"/>
      <c r="H238" s="143"/>
      <c r="I238" s="61"/>
      <c r="J238" s="45" t="s">
        <v>30</v>
      </c>
      <c r="L238" s="155"/>
    </row>
    <row r="239" spans="1:12" ht="12.75">
      <c r="A239" s="1"/>
      <c r="B239" s="17"/>
      <c r="C239" s="17"/>
      <c r="D239" s="17"/>
      <c r="E239" s="17"/>
      <c r="F239" s="17"/>
      <c r="H239" s="143"/>
      <c r="I239" s="45" t="s">
        <v>150</v>
      </c>
      <c r="J239" s="46" t="s">
        <v>153</v>
      </c>
      <c r="L239" s="155"/>
    </row>
    <row r="240" spans="1:12" ht="12.75">
      <c r="A240" s="1"/>
      <c r="B240" s="17"/>
      <c r="C240" s="17"/>
      <c r="D240" s="17"/>
      <c r="E240" s="17"/>
      <c r="F240" s="17"/>
      <c r="H240" s="24"/>
      <c r="I240" s="24" t="s">
        <v>260</v>
      </c>
      <c r="J240" s="24" t="s">
        <v>260</v>
      </c>
      <c r="L240" s="150"/>
    </row>
    <row r="241" spans="1:12" ht="12.75">
      <c r="A241" s="1"/>
      <c r="B241" s="17"/>
      <c r="C241" s="17"/>
      <c r="D241" s="17"/>
      <c r="E241" s="17"/>
      <c r="F241" s="17"/>
      <c r="H241" s="144"/>
      <c r="I241" s="35" t="s">
        <v>13</v>
      </c>
      <c r="J241" s="35" t="s">
        <v>13</v>
      </c>
      <c r="L241" s="155"/>
    </row>
    <row r="242" spans="1:12" ht="7.5" customHeight="1">
      <c r="A242" s="1"/>
      <c r="B242" s="17"/>
      <c r="C242" s="17"/>
      <c r="D242" s="17"/>
      <c r="E242" s="17"/>
      <c r="F242" s="17"/>
      <c r="H242" s="114"/>
      <c r="I242" s="47"/>
      <c r="J242" s="47"/>
      <c r="L242" s="171"/>
    </row>
    <row r="243" spans="1:12" ht="12.75">
      <c r="A243" s="1"/>
      <c r="B243" s="176" t="s">
        <v>122</v>
      </c>
      <c r="C243" s="176"/>
      <c r="D243" s="176"/>
      <c r="E243" s="176"/>
      <c r="F243" s="17"/>
      <c r="H243" s="114"/>
      <c r="I243" s="93"/>
      <c r="J243" s="93"/>
      <c r="K243" s="72"/>
      <c r="L243" s="172"/>
    </row>
    <row r="244" spans="1:12" ht="12.75">
      <c r="A244" s="1"/>
      <c r="B244" s="176" t="s">
        <v>205</v>
      </c>
      <c r="C244" s="176"/>
      <c r="D244" s="176"/>
      <c r="E244" s="176"/>
      <c r="F244" s="17"/>
      <c r="H244" s="145"/>
      <c r="I244" s="93">
        <v>397</v>
      </c>
      <c r="J244" s="93">
        <v>962</v>
      </c>
      <c r="K244" s="72"/>
      <c r="L244" s="172"/>
    </row>
    <row r="245" spans="1:12" ht="12.75">
      <c r="A245" s="1"/>
      <c r="B245" s="176" t="s">
        <v>218</v>
      </c>
      <c r="C245" s="176"/>
      <c r="D245" s="176"/>
      <c r="E245" s="176"/>
      <c r="F245" s="17"/>
      <c r="H245" s="145"/>
      <c r="I245" s="93">
        <v>5</v>
      </c>
      <c r="J245" s="93">
        <v>111</v>
      </c>
      <c r="K245" s="72"/>
      <c r="L245" s="172"/>
    </row>
    <row r="246" spans="1:12" ht="12.75">
      <c r="A246" s="1"/>
      <c r="B246" s="176" t="s">
        <v>204</v>
      </c>
      <c r="C246" s="176"/>
      <c r="D246" s="176"/>
      <c r="E246" s="176"/>
      <c r="F246" s="17"/>
      <c r="H246" s="145"/>
      <c r="I246" s="93"/>
      <c r="J246" s="93"/>
      <c r="K246" s="72"/>
      <c r="L246" s="172"/>
    </row>
    <row r="247" spans="1:12" ht="12.75">
      <c r="A247" s="1"/>
      <c r="B247" s="176" t="s">
        <v>205</v>
      </c>
      <c r="C247" s="176"/>
      <c r="D247" s="176"/>
      <c r="E247" s="176"/>
      <c r="F247" s="17"/>
      <c r="H247" s="145"/>
      <c r="I247" s="93">
        <v>37</v>
      </c>
      <c r="J247" s="93">
        <v>237</v>
      </c>
      <c r="K247" s="72"/>
      <c r="L247" s="172"/>
    </row>
    <row r="248" spans="1:12" ht="12.75">
      <c r="A248" s="1"/>
      <c r="B248" s="17"/>
      <c r="C248" s="17"/>
      <c r="D248" s="17"/>
      <c r="E248" s="17"/>
      <c r="F248" s="17"/>
      <c r="H248" s="145"/>
      <c r="I248" s="93"/>
      <c r="J248" s="93"/>
      <c r="K248" s="72"/>
      <c r="L248" s="172"/>
    </row>
    <row r="249" spans="1:12" ht="13.5" thickBot="1">
      <c r="A249" s="1"/>
      <c r="B249" s="17"/>
      <c r="C249" s="17"/>
      <c r="D249" s="17"/>
      <c r="E249" s="17"/>
      <c r="F249" s="17"/>
      <c r="H249" s="146"/>
      <c r="I249" s="94">
        <f>SUM(I244:I248)</f>
        <v>439</v>
      </c>
      <c r="J249" s="94">
        <f>SUM(J244:J248)</f>
        <v>1310</v>
      </c>
      <c r="L249" s="171"/>
    </row>
    <row r="250" spans="1:12" ht="12.75">
      <c r="A250" s="1"/>
      <c r="B250" s="17"/>
      <c r="C250" s="17"/>
      <c r="D250" s="17"/>
      <c r="E250" s="17"/>
      <c r="F250" s="17"/>
      <c r="G250" s="17"/>
      <c r="H250" s="34"/>
      <c r="I250" s="51"/>
      <c r="J250" s="17"/>
      <c r="L250" s="114"/>
    </row>
    <row r="251" spans="1:12" ht="12.75">
      <c r="A251" s="1"/>
      <c r="B251" s="181" t="s">
        <v>272</v>
      </c>
      <c r="C251" s="181"/>
      <c r="D251" s="181"/>
      <c r="E251" s="181"/>
      <c r="F251" s="181"/>
      <c r="G251" s="181"/>
      <c r="H251" s="181"/>
      <c r="I251" s="181"/>
      <c r="J251" s="181"/>
      <c r="L251" s="114"/>
    </row>
    <row r="252" spans="1:12" ht="12.75">
      <c r="A252" s="1"/>
      <c r="B252" s="181"/>
      <c r="C252" s="181"/>
      <c r="D252" s="181"/>
      <c r="E252" s="181"/>
      <c r="F252" s="181"/>
      <c r="G252" s="181"/>
      <c r="H252" s="181"/>
      <c r="I252" s="181"/>
      <c r="J252" s="181"/>
      <c r="L252" s="114"/>
    </row>
    <row r="253" spans="1:10" ht="12.75">
      <c r="A253" s="1"/>
      <c r="B253" s="181"/>
      <c r="C253" s="181"/>
      <c r="D253" s="181"/>
      <c r="E253" s="181"/>
      <c r="F253" s="181"/>
      <c r="G253" s="181"/>
      <c r="H253" s="181"/>
      <c r="I253" s="181"/>
      <c r="J253" s="181"/>
    </row>
    <row r="254" spans="1:10" ht="12.75">
      <c r="A254" s="1"/>
      <c r="B254" s="181"/>
      <c r="C254" s="181"/>
      <c r="D254" s="181"/>
      <c r="E254" s="181"/>
      <c r="F254" s="181"/>
      <c r="G254" s="181"/>
      <c r="H254" s="181"/>
      <c r="I254" s="181"/>
      <c r="J254" s="181"/>
    </row>
    <row r="256" spans="1:10" ht="12.75">
      <c r="A256" s="26" t="s">
        <v>113</v>
      </c>
      <c r="B256" s="183" t="s">
        <v>123</v>
      </c>
      <c r="C256" s="183"/>
      <c r="D256" s="183"/>
      <c r="E256" s="183"/>
      <c r="F256" s="183"/>
      <c r="G256" s="183"/>
      <c r="H256" s="183"/>
      <c r="I256" s="183"/>
      <c r="J256" s="183"/>
    </row>
    <row r="257" spans="1:10" ht="12.75">
      <c r="A257" s="26"/>
      <c r="B257" s="183"/>
      <c r="C257" s="183"/>
      <c r="D257" s="183"/>
      <c r="E257" s="183"/>
      <c r="F257" s="183"/>
      <c r="G257" s="183"/>
      <c r="H257" s="183"/>
      <c r="I257" s="183"/>
      <c r="J257" s="183"/>
    </row>
    <row r="259" spans="1:10" ht="12.75">
      <c r="A259" s="3" t="s">
        <v>124</v>
      </c>
      <c r="B259" s="3" t="s">
        <v>219</v>
      </c>
      <c r="C259" s="3"/>
      <c r="D259" s="1"/>
      <c r="E259" s="1"/>
      <c r="F259" s="1"/>
      <c r="G259" s="1"/>
      <c r="H259" s="1"/>
      <c r="I259" s="52"/>
      <c r="J259" s="1"/>
    </row>
    <row r="260" spans="1:10" ht="12.75">
      <c r="A260" s="1"/>
      <c r="B260" s="176" t="s">
        <v>220</v>
      </c>
      <c r="C260" s="176"/>
      <c r="D260" s="176"/>
      <c r="E260" s="176"/>
      <c r="F260" s="176"/>
      <c r="G260" s="176"/>
      <c r="H260" s="176"/>
      <c r="I260" s="176"/>
      <c r="J260" s="176"/>
    </row>
    <row r="261" spans="1:10" ht="12.75">
      <c r="A261" s="1"/>
      <c r="B261" s="17"/>
      <c r="C261" s="17"/>
      <c r="D261" s="17"/>
      <c r="E261" s="17"/>
      <c r="F261" s="17"/>
      <c r="G261" s="17"/>
      <c r="H261" s="17"/>
      <c r="I261" s="17"/>
      <c r="J261" s="17"/>
    </row>
    <row r="262" spans="1:10" ht="12.75">
      <c r="A262" s="3" t="s">
        <v>125</v>
      </c>
      <c r="B262" s="3" t="s">
        <v>126</v>
      </c>
      <c r="C262" s="3"/>
      <c r="D262" s="1"/>
      <c r="E262" s="1"/>
      <c r="F262" s="1"/>
      <c r="G262" s="1"/>
      <c r="H262" s="1"/>
      <c r="I262" s="52"/>
      <c r="J262" s="1"/>
    </row>
    <row r="263" spans="1:10" ht="12.75">
      <c r="A263" s="1"/>
      <c r="B263" s="1" t="s">
        <v>127</v>
      </c>
      <c r="C263" s="1"/>
      <c r="D263" s="1"/>
      <c r="E263" s="1"/>
      <c r="F263" s="1"/>
      <c r="G263" s="1"/>
      <c r="H263" s="1"/>
      <c r="I263" s="52"/>
      <c r="J263" s="1"/>
    </row>
    <row r="264" spans="1:10" ht="12.75">
      <c r="A264" s="1"/>
      <c r="B264" s="1"/>
      <c r="C264" s="1"/>
      <c r="D264" s="1"/>
      <c r="E264" s="1"/>
      <c r="F264" s="1"/>
      <c r="G264" s="1"/>
      <c r="H264" s="1"/>
      <c r="I264" s="52"/>
      <c r="J264" s="1"/>
    </row>
    <row r="265" spans="1:10" ht="12.75">
      <c r="A265" s="3" t="s">
        <v>128</v>
      </c>
      <c r="B265" s="3" t="s">
        <v>129</v>
      </c>
      <c r="C265" s="3"/>
      <c r="D265" s="1"/>
      <c r="E265" s="1"/>
      <c r="F265" s="1"/>
      <c r="G265" s="1"/>
      <c r="H265" s="1"/>
      <c r="I265" s="52"/>
      <c r="J265" s="1"/>
    </row>
    <row r="266" spans="1:10" ht="15" customHeight="1">
      <c r="A266" s="3"/>
      <c r="B266" s="181" t="s">
        <v>286</v>
      </c>
      <c r="C266" s="181"/>
      <c r="D266" s="181"/>
      <c r="E266" s="181"/>
      <c r="F266" s="181"/>
      <c r="G266" s="181"/>
      <c r="H266" s="181"/>
      <c r="I266" s="181"/>
      <c r="J266" s="181"/>
    </row>
    <row r="267" spans="1:10" ht="5.25" customHeight="1">
      <c r="A267" s="3"/>
      <c r="B267" s="181"/>
      <c r="C267" s="181"/>
      <c r="D267" s="181"/>
      <c r="E267" s="181"/>
      <c r="F267" s="181"/>
      <c r="G267" s="181"/>
      <c r="H267" s="181"/>
      <c r="I267" s="181"/>
      <c r="J267" s="181"/>
    </row>
    <row r="268" spans="1:10" ht="12.75">
      <c r="A268" s="3"/>
      <c r="B268" s="1" t="s">
        <v>130</v>
      </c>
      <c r="C268" s="1"/>
      <c r="D268" s="1"/>
      <c r="E268" s="1"/>
      <c r="F268" s="1"/>
      <c r="G268" s="1"/>
      <c r="H268" s="1"/>
      <c r="I268" s="52"/>
      <c r="J268" s="24" t="s">
        <v>13</v>
      </c>
    </row>
    <row r="269" spans="1:10" ht="6" customHeight="1">
      <c r="A269" s="3"/>
      <c r="B269" s="1"/>
      <c r="C269" s="1"/>
      <c r="D269" s="1"/>
      <c r="E269" s="1"/>
      <c r="F269" s="1"/>
      <c r="G269" s="1"/>
      <c r="H269" s="1"/>
      <c r="I269" s="52"/>
      <c r="J269" s="1"/>
    </row>
    <row r="270" spans="1:10" ht="12.75">
      <c r="A270" s="3"/>
      <c r="B270" s="48" t="s">
        <v>44</v>
      </c>
      <c r="C270" s="48"/>
      <c r="D270" s="1"/>
      <c r="E270" s="1"/>
      <c r="F270" s="1"/>
      <c r="G270" s="1"/>
      <c r="H270" s="1"/>
      <c r="I270" s="52"/>
      <c r="J270" s="49"/>
    </row>
    <row r="271" spans="1:10" ht="12.75">
      <c r="A271" s="3"/>
      <c r="B271" s="48"/>
      <c r="C271" s="48"/>
      <c r="D271" s="1"/>
      <c r="E271" s="1"/>
      <c r="F271" s="1"/>
      <c r="G271" s="1"/>
      <c r="H271" s="1"/>
      <c r="I271" s="52"/>
      <c r="J271" s="49"/>
    </row>
    <row r="272" spans="1:10" ht="12.75">
      <c r="A272" s="3"/>
      <c r="B272" s="1" t="s">
        <v>221</v>
      </c>
      <c r="C272" s="1"/>
      <c r="D272" s="1"/>
      <c r="E272" s="1"/>
      <c r="F272" s="1"/>
      <c r="G272" s="1"/>
      <c r="H272" s="1"/>
      <c r="I272" s="52"/>
      <c r="J272" s="49"/>
    </row>
    <row r="273" spans="1:10" ht="12.75">
      <c r="A273" s="3"/>
      <c r="B273" s="1" t="s">
        <v>179</v>
      </c>
      <c r="C273" s="1"/>
      <c r="D273" s="1"/>
      <c r="E273" s="1"/>
      <c r="F273" s="1"/>
      <c r="G273" s="1"/>
      <c r="H273" s="1"/>
      <c r="I273" s="52"/>
      <c r="J273" s="49">
        <f>'BS'!B57</f>
        <v>8500</v>
      </c>
    </row>
    <row r="274" spans="1:10" ht="12.75">
      <c r="A274" s="3"/>
      <c r="B274" s="1" t="s">
        <v>131</v>
      </c>
      <c r="C274" s="1"/>
      <c r="D274" s="1"/>
      <c r="E274" s="1"/>
      <c r="F274" s="1"/>
      <c r="G274" s="1"/>
      <c r="H274" s="1"/>
      <c r="I274" s="52"/>
      <c r="J274" s="49">
        <f>'BS'!B55</f>
        <v>2045</v>
      </c>
    </row>
    <row r="275" spans="1:10" ht="3.75" customHeight="1">
      <c r="A275" s="3"/>
      <c r="B275" s="1"/>
      <c r="C275" s="1"/>
      <c r="D275" s="1"/>
      <c r="E275" s="1"/>
      <c r="F275" s="1"/>
      <c r="G275" s="1"/>
      <c r="H275" s="1"/>
      <c r="I275" s="52"/>
      <c r="J275" s="49"/>
    </row>
    <row r="276" spans="1:10" ht="12.75">
      <c r="A276" s="3"/>
      <c r="B276" s="48" t="s">
        <v>132</v>
      </c>
      <c r="C276" s="48"/>
      <c r="D276" s="1"/>
      <c r="E276" s="1"/>
      <c r="F276" s="1"/>
      <c r="G276" s="1"/>
      <c r="H276" s="1"/>
      <c r="I276" s="52"/>
      <c r="J276" s="49"/>
    </row>
    <row r="277" spans="1:10" ht="12.75">
      <c r="A277" s="3"/>
      <c r="B277" s="48"/>
      <c r="C277" s="48"/>
      <c r="D277" s="1"/>
      <c r="E277" s="1"/>
      <c r="F277" s="1"/>
      <c r="G277" s="1"/>
      <c r="H277" s="1"/>
      <c r="I277" s="52"/>
      <c r="J277" s="49"/>
    </row>
    <row r="278" spans="1:10" ht="12.75">
      <c r="A278" s="3"/>
      <c r="B278" s="1" t="s">
        <v>221</v>
      </c>
      <c r="C278" s="1"/>
      <c r="D278" s="1"/>
      <c r="E278" s="1"/>
      <c r="F278" s="1"/>
      <c r="G278" s="1"/>
      <c r="H278" s="1"/>
      <c r="I278" s="52"/>
      <c r="J278" s="49"/>
    </row>
    <row r="279" spans="1:10" ht="12.75">
      <c r="A279" s="3"/>
      <c r="B279" s="1" t="s">
        <v>131</v>
      </c>
      <c r="C279" s="1"/>
      <c r="D279" s="1"/>
      <c r="E279" s="1"/>
      <c r="F279" s="1"/>
      <c r="G279" s="1"/>
      <c r="H279" s="1"/>
      <c r="I279" s="52"/>
      <c r="J279" s="49">
        <f>'BS'!B46</f>
        <v>1859</v>
      </c>
    </row>
    <row r="280" spans="1:10" ht="6" customHeight="1">
      <c r="A280" s="3"/>
      <c r="B280" s="1"/>
      <c r="C280" s="1"/>
      <c r="D280" s="1"/>
      <c r="E280" s="1"/>
      <c r="F280" s="1"/>
      <c r="G280" s="1"/>
      <c r="H280" s="1"/>
      <c r="I280" s="52"/>
      <c r="J280" s="49"/>
    </row>
    <row r="281" spans="1:10" ht="13.5" thickBot="1">
      <c r="A281" s="3"/>
      <c r="B281" s="1" t="s">
        <v>57</v>
      </c>
      <c r="C281" s="1"/>
      <c r="D281" s="1"/>
      <c r="E281" s="1"/>
      <c r="F281" s="1"/>
      <c r="G281" s="1"/>
      <c r="H281" s="1"/>
      <c r="I281" s="52"/>
      <c r="J281" s="95">
        <f>SUM(J273:J280)</f>
        <v>12404</v>
      </c>
    </row>
    <row r="282" spans="1:10" ht="12.75">
      <c r="A282" s="3"/>
      <c r="B282" s="3"/>
      <c r="C282" s="3"/>
      <c r="D282" s="1"/>
      <c r="E282" s="1"/>
      <c r="F282" s="1"/>
      <c r="G282" s="1"/>
      <c r="H282" s="1"/>
      <c r="I282" s="52"/>
      <c r="J282" s="9"/>
    </row>
    <row r="283" spans="1:10" ht="16.5" customHeight="1">
      <c r="A283" s="1"/>
      <c r="B283" s="9" t="s">
        <v>274</v>
      </c>
      <c r="C283" s="9"/>
      <c r="D283" s="9"/>
      <c r="E283" s="9"/>
      <c r="F283" s="9"/>
      <c r="G283" s="9"/>
      <c r="H283" s="9"/>
      <c r="I283" s="52"/>
      <c r="J283" s="1"/>
    </row>
    <row r="284" spans="1:10" ht="12.75">
      <c r="A284" s="1"/>
      <c r="B284" s="9"/>
      <c r="C284" s="9"/>
      <c r="D284" s="9"/>
      <c r="E284" s="9"/>
      <c r="F284" s="9"/>
      <c r="G284" s="9"/>
      <c r="H284" s="9"/>
      <c r="I284" s="52"/>
      <c r="J284" s="1"/>
    </row>
    <row r="285" spans="1:10" ht="12.75">
      <c r="A285" s="3" t="s">
        <v>133</v>
      </c>
      <c r="B285" s="3" t="s">
        <v>134</v>
      </c>
      <c r="C285" s="3"/>
      <c r="D285" s="1"/>
      <c r="E285" s="1"/>
      <c r="F285" s="1"/>
      <c r="G285" s="1"/>
      <c r="H285" s="1"/>
      <c r="I285" s="52"/>
      <c r="J285" s="1"/>
    </row>
    <row r="286" spans="1:10" ht="12.75">
      <c r="A286" s="1"/>
      <c r="B286" s="176" t="s">
        <v>135</v>
      </c>
      <c r="C286" s="176"/>
      <c r="D286" s="176"/>
      <c r="E286" s="176"/>
      <c r="F286" s="176"/>
      <c r="G286" s="176"/>
      <c r="H286" s="176"/>
      <c r="I286" s="176"/>
      <c r="J286" s="176"/>
    </row>
    <row r="287" spans="1:10" ht="4.5" customHeight="1">
      <c r="A287" s="1"/>
      <c r="B287" s="176"/>
      <c r="C287" s="176"/>
      <c r="D287" s="176"/>
      <c r="E287" s="176"/>
      <c r="F287" s="176"/>
      <c r="G287" s="176"/>
      <c r="H287" s="176"/>
      <c r="I287" s="176"/>
      <c r="J287" s="176"/>
    </row>
    <row r="288" spans="1:10" ht="12.75">
      <c r="A288" s="1"/>
      <c r="B288" s="17"/>
      <c r="C288" s="17"/>
      <c r="D288" s="17"/>
      <c r="E288" s="17"/>
      <c r="F288" s="17"/>
      <c r="G288" s="17"/>
      <c r="H288" s="17"/>
      <c r="I288" s="51"/>
      <c r="J288" s="17"/>
    </row>
    <row r="289" spans="1:10" ht="12.75">
      <c r="A289" s="3" t="s">
        <v>136</v>
      </c>
      <c r="B289" s="3" t="s">
        <v>137</v>
      </c>
      <c r="C289" s="3"/>
      <c r="D289" s="1"/>
      <c r="E289" s="1"/>
      <c r="F289" s="1"/>
      <c r="G289" s="1"/>
      <c r="H289" s="1"/>
      <c r="I289" s="52"/>
      <c r="J289" s="1"/>
    </row>
    <row r="290" spans="1:10" ht="12.75" customHeight="1">
      <c r="A290" s="1"/>
      <c r="B290" s="176" t="s">
        <v>138</v>
      </c>
      <c r="C290" s="176"/>
      <c r="D290" s="176"/>
      <c r="E290" s="176"/>
      <c r="F290" s="176"/>
      <c r="G290" s="176"/>
      <c r="H290" s="176"/>
      <c r="I290" s="176"/>
      <c r="J290" s="176"/>
    </row>
    <row r="291" spans="1:10" ht="12.75">
      <c r="A291" s="1"/>
      <c r="B291" s="176"/>
      <c r="C291" s="176"/>
      <c r="D291" s="176"/>
      <c r="E291" s="176"/>
      <c r="F291" s="176"/>
      <c r="G291" s="176"/>
      <c r="H291" s="176"/>
      <c r="I291" s="176"/>
      <c r="J291" s="176"/>
    </row>
    <row r="292" spans="1:10" ht="12.75">
      <c r="A292" s="1"/>
      <c r="B292" s="176"/>
      <c r="C292" s="176"/>
      <c r="D292" s="176"/>
      <c r="E292" s="176"/>
      <c r="F292" s="176"/>
      <c r="G292" s="176"/>
      <c r="H292" s="176"/>
      <c r="I292" s="176"/>
      <c r="J292" s="176"/>
    </row>
    <row r="293" spans="1:10" ht="17.25" customHeight="1">
      <c r="A293" s="1"/>
      <c r="B293" s="176"/>
      <c r="C293" s="176"/>
      <c r="D293" s="176"/>
      <c r="E293" s="176"/>
      <c r="F293" s="176"/>
      <c r="G293" s="176"/>
      <c r="H293" s="176"/>
      <c r="I293" s="176"/>
      <c r="J293" s="176"/>
    </row>
    <row r="294" spans="1:10" ht="12.75">
      <c r="A294" s="1"/>
      <c r="B294" s="1"/>
      <c r="C294" s="1"/>
      <c r="D294" s="1"/>
      <c r="E294" s="1"/>
      <c r="F294" s="1"/>
      <c r="G294" s="1"/>
      <c r="H294" s="1"/>
      <c r="I294" s="1"/>
      <c r="J294" s="1"/>
    </row>
    <row r="295" spans="1:10" ht="12.75">
      <c r="A295" s="3" t="s">
        <v>139</v>
      </c>
      <c r="B295" s="3" t="s">
        <v>140</v>
      </c>
      <c r="C295" s="3"/>
      <c r="D295" s="1"/>
      <c r="E295" s="1"/>
      <c r="F295" s="1"/>
      <c r="G295" s="1"/>
      <c r="H295" s="1"/>
      <c r="I295" s="52"/>
      <c r="J295" s="1"/>
    </row>
    <row r="296" spans="1:10" ht="12.75">
      <c r="A296" s="1"/>
      <c r="B296" s="181" t="s">
        <v>222</v>
      </c>
      <c r="C296" s="181"/>
      <c r="D296" s="181"/>
      <c r="E296" s="181"/>
      <c r="F296" s="181"/>
      <c r="G296" s="181"/>
      <c r="H296" s="181"/>
      <c r="I296" s="181"/>
      <c r="J296" s="181"/>
    </row>
    <row r="297" spans="1:10" ht="6" customHeight="1">
      <c r="A297" s="1"/>
      <c r="B297" s="181"/>
      <c r="C297" s="181"/>
      <c r="D297" s="181"/>
      <c r="E297" s="181"/>
      <c r="F297" s="181"/>
      <c r="G297" s="181"/>
      <c r="H297" s="181"/>
      <c r="I297" s="181"/>
      <c r="J297" s="181"/>
    </row>
    <row r="298" spans="1:10" ht="12.75">
      <c r="A298" s="1"/>
      <c r="B298" s="40"/>
      <c r="C298" s="40"/>
      <c r="D298" s="40"/>
      <c r="E298" s="40"/>
      <c r="F298" s="40"/>
      <c r="G298" s="40"/>
      <c r="H298" s="40"/>
      <c r="I298" s="40"/>
      <c r="J298" s="40"/>
    </row>
    <row r="299" spans="1:10" ht="12.75">
      <c r="A299" s="26" t="s">
        <v>113</v>
      </c>
      <c r="B299" s="183" t="s">
        <v>123</v>
      </c>
      <c r="C299" s="183"/>
      <c r="D299" s="183"/>
      <c r="E299" s="183"/>
      <c r="F299" s="183"/>
      <c r="G299" s="183"/>
      <c r="H299" s="183"/>
      <c r="I299" s="183"/>
      <c r="J299" s="183"/>
    </row>
    <row r="300" spans="1:10" ht="12.75">
      <c r="A300" s="26"/>
      <c r="B300" s="183"/>
      <c r="C300" s="183"/>
      <c r="D300" s="183"/>
      <c r="E300" s="183"/>
      <c r="F300" s="183"/>
      <c r="G300" s="183"/>
      <c r="H300" s="183"/>
      <c r="I300" s="183"/>
      <c r="J300" s="183"/>
    </row>
    <row r="301" spans="1:10" ht="12.75">
      <c r="A301" s="1"/>
      <c r="B301" s="40"/>
      <c r="C301" s="40"/>
      <c r="D301" s="40"/>
      <c r="E301" s="40"/>
      <c r="F301" s="40"/>
      <c r="G301" s="40"/>
      <c r="H301" s="40"/>
      <c r="I301" s="40"/>
      <c r="J301" s="40"/>
    </row>
    <row r="302" spans="1:10" ht="12.75">
      <c r="A302" s="3" t="s">
        <v>26</v>
      </c>
      <c r="B302" s="3" t="s">
        <v>141</v>
      </c>
      <c r="C302" s="3"/>
      <c r="D302" s="1"/>
      <c r="E302" s="1"/>
      <c r="F302" s="1"/>
      <c r="G302" s="1"/>
      <c r="H302" s="1"/>
      <c r="I302" s="52"/>
      <c r="J302" s="1"/>
    </row>
    <row r="303" spans="1:10" ht="12.75">
      <c r="A303" s="1"/>
      <c r="B303" s="1"/>
      <c r="C303" s="1"/>
      <c r="D303" s="1"/>
      <c r="E303" s="1"/>
      <c r="F303" s="1"/>
      <c r="G303" s="1"/>
      <c r="H303" s="5"/>
      <c r="I303" s="52"/>
      <c r="J303" s="5"/>
    </row>
    <row r="304" spans="1:10" ht="12.75">
      <c r="A304" s="1"/>
      <c r="B304" s="1"/>
      <c r="C304" s="1"/>
      <c r="D304" s="1"/>
      <c r="E304" s="1"/>
      <c r="F304" s="1"/>
      <c r="G304" s="1"/>
      <c r="I304" s="5" t="s">
        <v>6</v>
      </c>
      <c r="J304" s="5" t="s">
        <v>151</v>
      </c>
    </row>
    <row r="305" spans="1:10" ht="12.75">
      <c r="A305" s="1"/>
      <c r="B305" s="1"/>
      <c r="C305" s="1"/>
      <c r="D305" s="1"/>
      <c r="E305" s="1"/>
      <c r="F305" s="1"/>
      <c r="G305" s="1"/>
      <c r="I305" s="5" t="s">
        <v>9</v>
      </c>
      <c r="J305" s="5" t="s">
        <v>152</v>
      </c>
    </row>
    <row r="306" spans="1:10" ht="12.75">
      <c r="A306" s="1"/>
      <c r="B306" s="1"/>
      <c r="C306" s="1"/>
      <c r="D306" s="1"/>
      <c r="E306" s="1"/>
      <c r="F306" s="1"/>
      <c r="G306" s="1"/>
      <c r="I306" s="24" t="s">
        <v>260</v>
      </c>
      <c r="J306" s="24" t="s">
        <v>260</v>
      </c>
    </row>
    <row r="307" spans="1:10" ht="12.75">
      <c r="A307" s="1"/>
      <c r="B307" s="1"/>
      <c r="C307" s="1"/>
      <c r="D307" s="1"/>
      <c r="E307" s="1"/>
      <c r="F307" s="1"/>
      <c r="G307" s="1"/>
      <c r="I307" s="46"/>
      <c r="J307" s="46"/>
    </row>
    <row r="308" spans="1:11" ht="12.75">
      <c r="A308" s="1"/>
      <c r="B308" s="1"/>
      <c r="C308" s="1"/>
      <c r="D308" s="1"/>
      <c r="E308" s="1"/>
      <c r="F308" s="1"/>
      <c r="G308" s="1"/>
      <c r="I308" s="1"/>
      <c r="J308" s="1"/>
      <c r="K308" s="114"/>
    </row>
    <row r="309" spans="1:11" ht="12.75">
      <c r="A309" s="1"/>
      <c r="B309" s="48" t="s">
        <v>223</v>
      </c>
      <c r="C309" s="48"/>
      <c r="D309" s="1"/>
      <c r="E309" s="1"/>
      <c r="F309" s="1"/>
      <c r="G309" s="1"/>
      <c r="I309" s="1"/>
      <c r="J309" s="1"/>
      <c r="K309" s="114"/>
    </row>
    <row r="310" spans="1:11" ht="12.75">
      <c r="A310" s="1"/>
      <c r="B310" s="1" t="s">
        <v>224</v>
      </c>
      <c r="C310" s="1"/>
      <c r="D310" s="1"/>
      <c r="E310" s="1"/>
      <c r="F310" s="1"/>
      <c r="G310" s="1"/>
      <c r="I310" s="11">
        <f>PL!C40</f>
        <v>3689</v>
      </c>
      <c r="J310" s="11">
        <f>PL!F40</f>
        <v>7508</v>
      </c>
      <c r="K310" s="114"/>
    </row>
    <row r="311" spans="1:11" ht="12.75">
      <c r="A311" s="1"/>
      <c r="B311" s="1"/>
      <c r="C311" s="1"/>
      <c r="D311" s="1"/>
      <c r="E311" s="1"/>
      <c r="F311" s="1"/>
      <c r="G311" s="1"/>
      <c r="I311" s="12"/>
      <c r="J311" s="12"/>
      <c r="K311" s="114"/>
    </row>
    <row r="312" spans="1:11" ht="12.75">
      <c r="A312" s="1"/>
      <c r="B312" s="1" t="s">
        <v>303</v>
      </c>
      <c r="C312" s="1"/>
      <c r="D312" s="1"/>
      <c r="E312" s="1"/>
      <c r="F312" s="1"/>
      <c r="G312" s="1"/>
      <c r="I312" s="11">
        <v>604007</v>
      </c>
      <c r="J312" s="11">
        <v>604057</v>
      </c>
      <c r="K312" s="114"/>
    </row>
    <row r="313" spans="1:11" ht="12.75">
      <c r="A313" s="1"/>
      <c r="B313" s="1" t="s">
        <v>304</v>
      </c>
      <c r="C313" s="1"/>
      <c r="D313" s="1"/>
      <c r="E313" s="1"/>
      <c r="F313" s="1"/>
      <c r="G313" s="1"/>
      <c r="I313" s="11">
        <f>-51</f>
        <v>-51</v>
      </c>
      <c r="J313" s="11">
        <f>-40</f>
        <v>-40</v>
      </c>
      <c r="K313" s="114"/>
    </row>
    <row r="314" spans="1:11" ht="12.75">
      <c r="A314" s="1"/>
      <c r="B314" s="1" t="s">
        <v>305</v>
      </c>
      <c r="C314" s="1"/>
      <c r="D314" s="1"/>
      <c r="E314" s="1"/>
      <c r="F314" s="1"/>
      <c r="G314" s="1"/>
      <c r="I314" s="11">
        <v>95</v>
      </c>
      <c r="J314" s="11">
        <v>32</v>
      </c>
      <c r="K314" s="114"/>
    </row>
    <row r="315" spans="1:11" ht="12.75">
      <c r="A315" s="1"/>
      <c r="B315" s="1" t="s">
        <v>225</v>
      </c>
      <c r="C315" s="1"/>
      <c r="D315" s="1"/>
      <c r="E315" s="1"/>
      <c r="F315" s="1"/>
      <c r="G315" s="1"/>
      <c r="I315" s="30">
        <f>SUM(I312:I314)</f>
        <v>604051</v>
      </c>
      <c r="J315" s="30">
        <f>SUM(J312:J314)</f>
        <v>604049</v>
      </c>
      <c r="K315" s="114"/>
    </row>
    <row r="316" spans="1:11" ht="12.75">
      <c r="A316" s="1"/>
      <c r="B316" s="1"/>
      <c r="C316" s="1"/>
      <c r="D316" s="1"/>
      <c r="E316" s="1"/>
      <c r="F316" s="1"/>
      <c r="G316" s="1"/>
      <c r="I316" s="9"/>
      <c r="J316" s="9"/>
      <c r="K316" s="114"/>
    </row>
    <row r="317" spans="1:11" ht="13.5" thickBot="1">
      <c r="A317" s="1"/>
      <c r="B317" s="1" t="s">
        <v>142</v>
      </c>
      <c r="C317" s="1"/>
      <c r="D317" s="1"/>
      <c r="E317" s="1"/>
      <c r="F317" s="1"/>
      <c r="G317" s="1"/>
      <c r="I317" s="96">
        <f>+I310/I315*100</f>
        <v>0.6107100228291983</v>
      </c>
      <c r="J317" s="96">
        <f>+J310/J315*100</f>
        <v>1.242945522631442</v>
      </c>
      <c r="K317" s="75"/>
    </row>
    <row r="318" spans="1:11" ht="12.75">
      <c r="A318" s="1"/>
      <c r="B318" s="1"/>
      <c r="C318" s="1"/>
      <c r="D318" s="1"/>
      <c r="E318" s="1"/>
      <c r="F318" s="1"/>
      <c r="G318" s="1"/>
      <c r="I318" s="75"/>
      <c r="J318" s="75"/>
      <c r="K318" s="75"/>
    </row>
    <row r="319" spans="1:11" ht="12.75">
      <c r="A319" s="1"/>
      <c r="B319" s="48" t="s">
        <v>256</v>
      </c>
      <c r="C319" s="48"/>
      <c r="D319" s="1"/>
      <c r="E319" s="1"/>
      <c r="F319" s="1"/>
      <c r="G319" s="1"/>
      <c r="I319" s="75"/>
      <c r="J319" s="75"/>
      <c r="K319" s="75"/>
    </row>
    <row r="320" spans="1:11" ht="12.75">
      <c r="A320" s="1"/>
      <c r="B320" s="1"/>
      <c r="C320" s="1"/>
      <c r="D320" s="1"/>
      <c r="E320" s="1"/>
      <c r="F320" s="1"/>
      <c r="G320" s="1"/>
      <c r="K320" s="75"/>
    </row>
    <row r="321" spans="1:11" ht="12.75">
      <c r="A321" s="1"/>
      <c r="B321" s="1" t="s">
        <v>224</v>
      </c>
      <c r="C321" s="1"/>
      <c r="D321" s="1"/>
      <c r="E321" s="1"/>
      <c r="F321" s="1"/>
      <c r="G321" s="1"/>
      <c r="I321" s="11">
        <f>PL!C43</f>
        <v>3689</v>
      </c>
      <c r="J321" s="31" t="s">
        <v>259</v>
      </c>
      <c r="K321" s="75"/>
    </row>
    <row r="322" spans="1:11" ht="12.75">
      <c r="A322" s="1"/>
      <c r="B322" s="1"/>
      <c r="C322" s="1"/>
      <c r="D322" s="1"/>
      <c r="E322" s="1"/>
      <c r="F322" s="1"/>
      <c r="G322" s="1"/>
      <c r="I322" s="75"/>
      <c r="J322" s="58"/>
      <c r="K322" s="75"/>
    </row>
    <row r="323" spans="1:11" ht="12.75">
      <c r="A323" s="1"/>
      <c r="B323" s="1" t="s">
        <v>225</v>
      </c>
      <c r="C323" s="1"/>
      <c r="D323" s="1"/>
      <c r="E323" s="1"/>
      <c r="F323" s="1"/>
      <c r="G323" s="1"/>
      <c r="I323" s="11">
        <f>I315</f>
        <v>604051</v>
      </c>
      <c r="J323" s="31" t="s">
        <v>259</v>
      </c>
      <c r="K323" s="75"/>
    </row>
    <row r="324" spans="1:11" ht="12.75">
      <c r="A324" s="1"/>
      <c r="B324" s="1" t="s">
        <v>306</v>
      </c>
      <c r="C324" s="1"/>
      <c r="D324" s="1"/>
      <c r="E324" s="1"/>
      <c r="F324" s="1"/>
      <c r="G324" s="1"/>
      <c r="I324" s="11">
        <v>4244</v>
      </c>
      <c r="J324" s="31" t="s">
        <v>259</v>
      </c>
      <c r="K324" s="75"/>
    </row>
    <row r="325" spans="1:11" ht="25.5" customHeight="1">
      <c r="A325" s="1"/>
      <c r="B325" s="190" t="s">
        <v>323</v>
      </c>
      <c r="C325" s="190"/>
      <c r="D325" s="190"/>
      <c r="E325" s="190"/>
      <c r="F325" s="190"/>
      <c r="G325" s="190"/>
      <c r="H325" s="190"/>
      <c r="I325" s="173">
        <f>I323+I324</f>
        <v>608295</v>
      </c>
      <c r="J325" s="174" t="s">
        <v>259</v>
      </c>
      <c r="K325" s="75"/>
    </row>
    <row r="326" spans="1:11" ht="12.75">
      <c r="A326" s="1"/>
      <c r="B326" s="1"/>
      <c r="C326" s="1"/>
      <c r="D326" s="1"/>
      <c r="E326" s="1"/>
      <c r="F326" s="1"/>
      <c r="G326" s="1"/>
      <c r="I326" s="75"/>
      <c r="J326" s="58"/>
      <c r="K326" s="75"/>
    </row>
    <row r="327" spans="1:11" ht="13.5" thickBot="1">
      <c r="A327" s="1"/>
      <c r="B327" s="1" t="s">
        <v>276</v>
      </c>
      <c r="C327" s="1"/>
      <c r="D327" s="1"/>
      <c r="E327" s="1"/>
      <c r="F327" s="1"/>
      <c r="G327" s="1"/>
      <c r="I327" s="96">
        <f>I321/I325*100</f>
        <v>0.6064491735095636</v>
      </c>
      <c r="J327" s="76" t="s">
        <v>259</v>
      </c>
      <c r="K327" s="75"/>
    </row>
    <row r="328" spans="1:11" ht="12.75">
      <c r="A328" s="1"/>
      <c r="B328" s="1"/>
      <c r="C328" s="1"/>
      <c r="D328" s="1"/>
      <c r="E328" s="1"/>
      <c r="F328" s="1"/>
      <c r="G328" s="1"/>
      <c r="I328" s="75"/>
      <c r="J328" s="75"/>
      <c r="K328" s="75"/>
    </row>
    <row r="329" spans="1:11" ht="26.25" customHeight="1">
      <c r="A329" s="1"/>
      <c r="B329" s="191" t="s">
        <v>313</v>
      </c>
      <c r="C329" s="191"/>
      <c r="D329" s="191"/>
      <c r="E329" s="191"/>
      <c r="F329" s="191"/>
      <c r="G329" s="191"/>
      <c r="H329" s="191"/>
      <c r="I329" s="191"/>
      <c r="J329" s="191"/>
      <c r="K329" s="75"/>
    </row>
    <row r="330" spans="1:11" ht="12.75">
      <c r="A330" s="1"/>
      <c r="B330" s="156"/>
      <c r="C330" s="156"/>
      <c r="D330" s="156"/>
      <c r="E330" s="156"/>
      <c r="F330" s="156"/>
      <c r="G330" s="156"/>
      <c r="H330" s="156"/>
      <c r="I330" s="156"/>
      <c r="J330" s="156"/>
      <c r="K330" s="75"/>
    </row>
    <row r="331" spans="1:10" ht="12.75">
      <c r="A331" s="3" t="s">
        <v>143</v>
      </c>
      <c r="B331" s="3" t="s">
        <v>144</v>
      </c>
      <c r="C331" s="3"/>
      <c r="D331" s="1"/>
      <c r="E331" s="1"/>
      <c r="F331" s="1"/>
      <c r="G331" s="1"/>
      <c r="H331" s="1"/>
      <c r="I331" s="52"/>
      <c r="J331" s="1"/>
    </row>
    <row r="332" spans="1:10" ht="12.75">
      <c r="A332" s="1"/>
      <c r="B332" s="181" t="s">
        <v>174</v>
      </c>
      <c r="C332" s="181"/>
      <c r="D332" s="181"/>
      <c r="E332" s="181"/>
      <c r="F332" s="181"/>
      <c r="G332" s="181"/>
      <c r="H332" s="181"/>
      <c r="I332" s="181"/>
      <c r="J332" s="181"/>
    </row>
    <row r="333" spans="1:10" ht="12.75">
      <c r="A333" s="1"/>
      <c r="B333" s="17"/>
      <c r="C333" s="17"/>
      <c r="D333" s="60"/>
      <c r="E333" s="60"/>
      <c r="F333" s="60"/>
      <c r="G333" s="60"/>
      <c r="H333" s="60"/>
      <c r="I333" s="60"/>
      <c r="J333" s="60"/>
    </row>
    <row r="334" spans="1:10" ht="12.75">
      <c r="A334" s="3" t="s">
        <v>145</v>
      </c>
      <c r="B334" s="3" t="s">
        <v>146</v>
      </c>
      <c r="C334" s="3"/>
      <c r="D334" s="1"/>
      <c r="E334" s="1"/>
      <c r="F334" s="1"/>
      <c r="G334" s="1"/>
      <c r="H334" s="1"/>
      <c r="I334" s="52"/>
      <c r="J334" s="1"/>
    </row>
    <row r="335" spans="1:10" ht="12.75">
      <c r="A335" s="1"/>
      <c r="B335" s="181" t="s">
        <v>175</v>
      </c>
      <c r="C335" s="181"/>
      <c r="D335" s="181"/>
      <c r="E335" s="181"/>
      <c r="F335" s="181"/>
      <c r="G335" s="181"/>
      <c r="H335" s="181"/>
      <c r="I335" s="181"/>
      <c r="J335" s="181"/>
    </row>
    <row r="336" spans="1:10" ht="16.5" customHeight="1">
      <c r="A336" s="1"/>
      <c r="B336" s="181"/>
      <c r="C336" s="181"/>
      <c r="D336" s="181"/>
      <c r="E336" s="181"/>
      <c r="F336" s="181"/>
      <c r="G336" s="181"/>
      <c r="H336" s="181"/>
      <c r="I336" s="181"/>
      <c r="J336" s="181"/>
    </row>
    <row r="337" spans="1:10" ht="12.75">
      <c r="A337" s="1"/>
      <c r="B337" s="1"/>
      <c r="C337" s="1"/>
      <c r="D337" s="1"/>
      <c r="E337" s="1"/>
      <c r="F337" s="1"/>
      <c r="G337" s="1"/>
      <c r="H337" s="1"/>
      <c r="I337" s="52"/>
      <c r="J337" s="1"/>
    </row>
    <row r="338" spans="1:10" ht="12.75">
      <c r="A338" s="1"/>
      <c r="B338" s="1"/>
      <c r="C338" s="1"/>
      <c r="D338" s="1"/>
      <c r="E338" s="1"/>
      <c r="F338" s="1"/>
      <c r="G338" s="1"/>
      <c r="H338" s="1"/>
      <c r="I338" s="52"/>
      <c r="J338" s="1"/>
    </row>
    <row r="339" spans="1:10" ht="18" customHeight="1">
      <c r="A339" s="3" t="s">
        <v>147</v>
      </c>
      <c r="B339" s="1"/>
      <c r="C339" s="1"/>
      <c r="D339" s="1"/>
      <c r="E339" s="1"/>
      <c r="F339" s="1"/>
      <c r="G339" s="1"/>
      <c r="H339" s="1"/>
      <c r="I339" s="52"/>
      <c r="J339" s="1"/>
    </row>
    <row r="340" spans="1:10" ht="20.25" customHeight="1">
      <c r="A340" s="189" t="s">
        <v>275</v>
      </c>
      <c r="B340" s="189"/>
      <c r="C340" s="189"/>
      <c r="D340" s="189"/>
      <c r="E340" s="189"/>
      <c r="F340" s="1"/>
      <c r="G340" s="1"/>
      <c r="H340" s="1"/>
      <c r="I340" s="52"/>
      <c r="J340" s="1"/>
    </row>
  </sheetData>
  <mergeCells count="66">
    <mergeCell ref="C32:J32"/>
    <mergeCell ref="C34:J34"/>
    <mergeCell ref="C40:J40"/>
    <mergeCell ref="C58:J58"/>
    <mergeCell ref="C53:J53"/>
    <mergeCell ref="C54:J54"/>
    <mergeCell ref="C48:J48"/>
    <mergeCell ref="C56:J56"/>
    <mergeCell ref="C52:J52"/>
    <mergeCell ref="L130:Q130"/>
    <mergeCell ref="B260:J260"/>
    <mergeCell ref="B266:J267"/>
    <mergeCell ref="B222:J226"/>
    <mergeCell ref="B234:J234"/>
    <mergeCell ref="B212:J216"/>
    <mergeCell ref="B218:J219"/>
    <mergeCell ref="B256:J257"/>
    <mergeCell ref="B244:E244"/>
    <mergeCell ref="B228:J228"/>
    <mergeCell ref="B290:J293"/>
    <mergeCell ref="B245:E245"/>
    <mergeCell ref="B82:J82"/>
    <mergeCell ref="B286:J287"/>
    <mergeCell ref="B95:H95"/>
    <mergeCell ref="B246:E246"/>
    <mergeCell ref="B251:J254"/>
    <mergeCell ref="B231:J231"/>
    <mergeCell ref="B243:E243"/>
    <mergeCell ref="B247:E247"/>
    <mergeCell ref="A340:E340"/>
    <mergeCell ref="B296:J297"/>
    <mergeCell ref="B335:J336"/>
    <mergeCell ref="B332:J332"/>
    <mergeCell ref="B299:J300"/>
    <mergeCell ref="B325:H325"/>
    <mergeCell ref="B329:J329"/>
    <mergeCell ref="B208:J209"/>
    <mergeCell ref="B130:H130"/>
    <mergeCell ref="B166:J168"/>
    <mergeCell ref="B171:J171"/>
    <mergeCell ref="B174:J174"/>
    <mergeCell ref="B180:J182"/>
    <mergeCell ref="D178:J178"/>
    <mergeCell ref="B176:J177"/>
    <mergeCell ref="B185:J186"/>
    <mergeCell ref="B192:G192"/>
    <mergeCell ref="B89:J89"/>
    <mergeCell ref="B79:J81"/>
    <mergeCell ref="B14:J17"/>
    <mergeCell ref="B19:J22"/>
    <mergeCell ref="B24:J25"/>
    <mergeCell ref="B74:J74"/>
    <mergeCell ref="B62:J63"/>
    <mergeCell ref="B66:J67"/>
    <mergeCell ref="B70:J71"/>
    <mergeCell ref="B77:J77"/>
    <mergeCell ref="B86:J86"/>
    <mergeCell ref="B27:J27"/>
    <mergeCell ref="D45:J45"/>
    <mergeCell ref="D44:J44"/>
    <mergeCell ref="D46:J46"/>
    <mergeCell ref="B84:J84"/>
    <mergeCell ref="C42:J42"/>
    <mergeCell ref="C50:J50"/>
    <mergeCell ref="C51:J51"/>
    <mergeCell ref="C29:J29"/>
  </mergeCells>
  <printOptions/>
  <pageMargins left="0.590551181102362" right="0.590551181102362" top="0.484251969" bottom="0.590551181102362" header="0.511811023622047" footer="0.511811023622047"/>
  <pageSetup horizontalDpi="600" verticalDpi="600" orientation="portrait" scale="91" r:id="rId2"/>
  <rowBreaks count="7" manualBreakCount="7">
    <brk id="58" max="8" man="1"/>
    <brk id="90" max="8" man="1"/>
    <brk id="125" max="8" man="1"/>
    <brk id="162" max="8" man="1"/>
    <brk id="207" max="8" man="1"/>
    <brk id="255" max="8" man="1"/>
    <brk id="298"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Jadi Imaging Technologies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GLOBAL</cp:lastModifiedBy>
  <cp:lastPrinted>2009-11-09T06:27:00Z</cp:lastPrinted>
  <dcterms:created xsi:type="dcterms:W3CDTF">2006-07-11T02:30:44Z</dcterms:created>
  <dcterms:modified xsi:type="dcterms:W3CDTF">2009-11-12T10:43:25Z</dcterms:modified>
  <cp:category/>
  <cp:version/>
  <cp:contentType/>
  <cp:contentStatus/>
</cp:coreProperties>
</file>